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0"/>
  </bookViews>
  <sheets>
    <sheet name="BuvnKoptame" sheetId="1" r:id="rId1"/>
    <sheet name="Kopsavilkums" sheetId="2" r:id="rId2"/>
    <sheet name="būvlaukums" sheetId="3" r:id="rId3"/>
    <sheet name="siena G Zfasade" sheetId="4" r:id="rId4"/>
    <sheet name="Labiekārtošana" sheetId="5" r:id="rId5"/>
  </sheets>
  <definedNames>
    <definedName name="_xlnm.Print_Area" localSheetId="2">'būvlaukums'!$A$1:$O$39</definedName>
    <definedName name="_xlnm.Print_Area" localSheetId="1">'Kopsavilkums'!$A$1:$H$34</definedName>
    <definedName name="_xlnm.Print_Area" localSheetId="4">'Labiekārtošana'!$A$1:$O$112</definedName>
    <definedName name="_xlnm.Print_Titles" localSheetId="4">'Labiekārtošana'!$9:$11</definedName>
    <definedName name="_xlnm.Print_Area" localSheetId="3">'siena G Zfasade'!$A$1:$O$87</definedName>
    <definedName name="_xlnm.Print_Titles" localSheetId="3">'siena G Zfasade'!$9:$11</definedName>
    <definedName name="Excel_BuiltIn_Print_Area_1">#REF!</definedName>
    <definedName name="Excel_BuiltIn_Print_Area_6_1">#REF!</definedName>
    <definedName name="Excel_BuiltIn_Print_Titles_6_1">#REF!</definedName>
    <definedName name="Excel_BuiltIn_Print_Area_13">#REF!</definedName>
    <definedName name="Excel_BuiltIn_Print_Titles_13">#REF!</definedName>
    <definedName name="Excel_BuiltIn_Print_Area_10">#REF!</definedName>
    <definedName name="Excel_BuiltIn_Print_Titles_10">#REF!</definedName>
    <definedName name="Excel_BuiltIn_Print_Area_9">#REF!</definedName>
    <definedName name="Excel_BuiltIn_Print_Titles_9">#REF!</definedName>
    <definedName name="Excel_BuiltIn_Print_Area_6_11">#REF!</definedName>
    <definedName name="Excel_BuiltIn_Print_Titles_6_11">#REF!</definedName>
    <definedName name="Excel_BuiltIn_Print_Area_8">#REF!</definedName>
    <definedName name="Excel_BuiltIn_Print_Titles_8">#REF!</definedName>
    <definedName name="Excel_BuiltIn_Print_Area_11">#REF!</definedName>
    <definedName name="Excel_BuiltIn_Print_Area_2_1">'Kopsavilkums'!$A$1:$I$35</definedName>
    <definedName name="Excel_BuiltIn_Print_Area_2_1_1">'Kopsavilkums'!$A$1:$I$38</definedName>
    <definedName name="Excel_BuiltIn_Print_Area_2_1_1_1">'Kopsavilkums'!$A$1:$I$27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3_1_1_1_1_1_1_1_1_1">#REF!</definedName>
    <definedName name="Excel_BuiltIn_Print_Area_3_1_1_1_1_1_1_1_1_1_1">#REF!</definedName>
    <definedName name="Excel_BuiltIn_Print_Area_3_1_1_1_1_1_1_1_1_1_1_1">#REF!</definedName>
    <definedName name="Excel_BuiltIn_Print_Area_3_1_1_1_1_1_1_1_1_1_1_1_1">#REF!</definedName>
    <definedName name="Excel_BuiltIn_Print_Area_3_1_1_1_1_1_1_1_1_1_1_1_1_1">#REF!</definedName>
    <definedName name="Excel_BuiltIn_Print_Area_3_1_1_1_1_1_1_1_1_1_1_1_1_1_1">#REF!</definedName>
    <definedName name="Excel_BuiltIn_Print_Area_3_1_1_1_1_1_1_1_1_1_1_1_1_1_1_1">#REF!</definedName>
    <definedName name="Excel_BuiltIn_Print_Area_5_1">#REF!</definedName>
    <definedName name="Excel_BuiltIn_Print_Area_6_1_1">#REF!</definedName>
    <definedName name="Excel_BuiltIn_Print_Titles_3_1">#REF!</definedName>
    <definedName name="Excel_BuiltIn_Print_Titles_5_1">#REF!</definedName>
    <definedName name="Excel_BuiltIn_Print_Titles_5_1_1">#REF!</definedName>
    <definedName name="Excel_BuiltIn_Print_Titles_6_1_1">#REF!</definedName>
  </definedNames>
  <calcPr fullCalcOnLoad="1"/>
</workbook>
</file>

<file path=xl/sharedStrings.xml><?xml version="1.0" encoding="utf-8"?>
<sst xmlns="http://schemas.openxmlformats.org/spreadsheetml/2006/main" count="519" uniqueCount="243">
  <si>
    <t>APSTIPRINU</t>
  </si>
  <si>
    <t>(pasūtītāja paraksts un tā atšifrējums)</t>
  </si>
  <si>
    <t>Z.v.</t>
  </si>
  <si>
    <t>_____.gada ____ . _________</t>
  </si>
  <si>
    <t>Būvniecības KOPTĀME</t>
  </si>
  <si>
    <t>OBJEKTS: Kokneses pilsdrupu konservācija un labiekārtojums</t>
  </si>
  <si>
    <t>PASŪTĪTĀJS: Kokneses novada dome</t>
  </si>
  <si>
    <t>Izpildītājs:</t>
  </si>
  <si>
    <t>SIA ''Arhitektoniskās izpētes grupa''</t>
  </si>
  <si>
    <t>Tāmes kopējās izmaksas (ar PVN 21%),  EUR</t>
  </si>
  <si>
    <t>Kopējā normatīvā darbietilpība, c/h</t>
  </si>
  <si>
    <t>Kopējās objekta</t>
  </si>
  <si>
    <t>Nr.p.k.</t>
  </si>
  <si>
    <t>Tāmes Nr.</t>
  </si>
  <si>
    <t>Objekta izmaksu nosaukums</t>
  </si>
  <si>
    <t>izmaksas</t>
  </si>
  <si>
    <t xml:space="preserve">  /EUR/</t>
  </si>
  <si>
    <t>Kopējie būvdarbi  (3a.kārtas darbi)</t>
  </si>
  <si>
    <t>Kopā :</t>
  </si>
  <si>
    <t>PVN 21% :</t>
  </si>
  <si>
    <t>Kopā ar PVN:</t>
  </si>
  <si>
    <t>Sastādīja:                                                           E.Pētersons</t>
  </si>
  <si>
    <t xml:space="preserve">                                                                           sertf.Nr 20-3506</t>
  </si>
  <si>
    <t xml:space="preserve">Pārbaudīja:                                                     Būvproj. vad.: A. Lapiņš </t>
  </si>
  <si>
    <t xml:space="preserve">                                                                           sertf.Nr. 10-0758</t>
  </si>
  <si>
    <t xml:space="preserve"> KOPSAVILKUMA APRĒĶINS</t>
  </si>
  <si>
    <t>Par kopējo summu, EUR</t>
  </si>
  <si>
    <t>Kopējā darbietilpība, c/h</t>
  </si>
  <si>
    <t>Tāme sastādīta  2016.gada 10.jūnijā, papildināta 19.oktobrī</t>
  </si>
  <si>
    <t>Lokālās tāmes Nr.</t>
  </si>
  <si>
    <t>Darba veids vai konstruktīvā elementa nosaukums</t>
  </si>
  <si>
    <t>Tāmes izmaksa (EUR)</t>
  </si>
  <si>
    <t>Tai skaitā</t>
  </si>
  <si>
    <t>Darbietilpība (c/h)</t>
  </si>
  <si>
    <t>Darba alga (EUR)</t>
  </si>
  <si>
    <t>Materiāli (EUR)</t>
  </si>
  <si>
    <t>Mehān., instr.īre, amortizācija (EUR)</t>
  </si>
  <si>
    <t xml:space="preserve">  3a.kārtas darbi</t>
  </si>
  <si>
    <t>1</t>
  </si>
  <si>
    <t>Būvlaukuma iekārtošana, uzturēšana</t>
  </si>
  <si>
    <t>2</t>
  </si>
  <si>
    <t>9</t>
  </si>
  <si>
    <t>Labiekārtošanas darbi</t>
  </si>
  <si>
    <t>KOPĀ:</t>
  </si>
  <si>
    <t>Virsizdevumi (  %)</t>
  </si>
  <si>
    <t>Peļņa (  %)</t>
  </si>
  <si>
    <t>Darba devēja sociālais nodoklis (23,59%)</t>
  </si>
  <si>
    <t>Kopā bez PVN 21%</t>
  </si>
  <si>
    <t xml:space="preserve">                                                                           sertf.Nr. 20-3506</t>
  </si>
  <si>
    <t xml:space="preserve">                                                                           sertf.Nr.</t>
  </si>
  <si>
    <t>Lokālā tāme Nr. 1</t>
  </si>
  <si>
    <t>Būvlaukuma sagatavošanas, uzturēšanas darbi</t>
  </si>
  <si>
    <t>Pamatojums: SIA ''Arhitektoniskās izpētes grupa'' BP DOP daļa</t>
  </si>
  <si>
    <t>Tāmes izmaksas EUR</t>
  </si>
  <si>
    <t>Vienības izmaksas EUR</t>
  </si>
  <si>
    <t>Kopā uz visu apjomu EUR</t>
  </si>
  <si>
    <t>Darba nosaukums</t>
  </si>
  <si>
    <t>Mēra</t>
  </si>
  <si>
    <t>Daudzums</t>
  </si>
  <si>
    <t>laika norma</t>
  </si>
  <si>
    <t>darba samaksas</t>
  </si>
  <si>
    <t>darba alga</t>
  </si>
  <si>
    <t>materiāli</t>
  </si>
  <si>
    <t>mehānismi</t>
  </si>
  <si>
    <t>kopā</t>
  </si>
  <si>
    <t>darbietilpība</t>
  </si>
  <si>
    <t>Summa</t>
  </si>
  <si>
    <t>vienība</t>
  </si>
  <si>
    <t>c/h</t>
  </si>
  <si>
    <t>likme (EUR/h)</t>
  </si>
  <si>
    <t>EUR</t>
  </si>
  <si>
    <t>DOP 1-01</t>
  </si>
  <si>
    <t>Teritorijas norobežošana ar pagaidu žogu</t>
  </si>
  <si>
    <t>t/m</t>
  </si>
  <si>
    <t>'Beakert'' inventāra žogs vai ekvivalents</t>
  </si>
  <si>
    <t>Nožogojuma aizklāšana ar plēvi</t>
  </si>
  <si>
    <t>m2</t>
  </si>
  <si>
    <t>PVC plēve</t>
  </si>
  <si>
    <t>Teritorijas norobežošana ar norobežojošo lentu (uz darbu laiku)</t>
  </si>
  <si>
    <t>Būvtāfeles izgatavošana, uzstādīšana</t>
  </si>
  <si>
    <t>kompl</t>
  </si>
  <si>
    <t>Darba drošības un pirmās palīdzības zīmju uzstādīšana</t>
  </si>
  <si>
    <t>Evakuācijas zīmju un ieejas objektā apzīmējumu uzstādīšana</t>
  </si>
  <si>
    <t>Ofisa konteinera uzstādīšana, īre</t>
  </si>
  <si>
    <t>mēn.</t>
  </si>
  <si>
    <t>Būvgružu konteinera īre 8.5 m3  (3 mēn.)</t>
  </si>
  <si>
    <t>gab</t>
  </si>
  <si>
    <t>Pagaidu elektrības pieslēgums, elektrosadales un skaitītāja uzstādīšana (~85m)</t>
  </si>
  <si>
    <t>Biotualetes uzstādīšana, īre</t>
  </si>
  <si>
    <t>Vieta javas sagatavošanai</t>
  </si>
  <si>
    <t>Būvmateriālu nokraušanas laukuma ierīkošana</t>
  </si>
  <si>
    <t>Teritorijas sakārtošana pēc darbu pabeigšanas</t>
  </si>
  <si>
    <t>teritorija</t>
  </si>
  <si>
    <t>Būvlaukuma uzturēšana 3 mēn.</t>
  </si>
  <si>
    <t>būvlaukums</t>
  </si>
  <si>
    <t xml:space="preserve">KOPĀ </t>
  </si>
  <si>
    <t>Eur</t>
  </si>
  <si>
    <t>Materiālu, grunts apmaiņas un būvgružu transporta izdevumi</t>
  </si>
  <si>
    <t>%</t>
  </si>
  <si>
    <t>Tiešās izmaksas kopā</t>
  </si>
  <si>
    <t>Lokālā tāme Nr. 2</t>
  </si>
  <si>
    <t>Mūra sienas “G” ziemeļu fasādes konstrukciju konservācijas darbi</t>
  </si>
  <si>
    <t>Pamatojums: SIA ''Arhitektoniskās izpētes grupa''' BP AR daļa</t>
  </si>
  <si>
    <t>SASTĀDĪTS:Esošajās tirgus cenās</t>
  </si>
  <si>
    <t>Tāmes izmaksas, EUR:</t>
  </si>
  <si>
    <t>Siena G, Ziemeļu fasāde AR3-01;3-02</t>
  </si>
  <si>
    <t>AD1</t>
  </si>
  <si>
    <t>Mūra kodola attīrīšana, izmantojot gaisa kompresoru, iepriekšējo labojumu un zemas saķeres javas izkalšana</t>
  </si>
  <si>
    <t>Mūra kodola papildināšana līdz kodola ārējai plaknei saglabajot mūra nelīdzeno raksturu</t>
  </si>
  <si>
    <t>Kaļķu java</t>
  </si>
  <si>
    <t>m3</t>
  </si>
  <si>
    <t>Mūra virsmas nostiprināšana, retušēšana izmantojot silīcija bāzes virsmas stiprinātāju AQUA ''Porosil ZTS'' šķīdumu ūdenī vai ekvivalentu</t>
  </si>
  <si>
    <t>Silīcija bāzes virsmas stiprinātājs AQUA ''Porosil ZTS'' šķīdums ūdenī vai ekvivalents</t>
  </si>
  <si>
    <t>l</t>
  </si>
  <si>
    <t>AD2</t>
  </si>
  <si>
    <t>Mūra virsmas attīrīšana, izmantojot gaisa kompresoru, iepriekšējo labojumu un zemas saķeres javas izkalšana</t>
  </si>
  <si>
    <t>Kustīgo akmeņu pārmūrēšana saglabājot mūra nelīdzeno raksturu</t>
  </si>
  <si>
    <t>BD2</t>
  </si>
  <si>
    <t>7</t>
  </si>
  <si>
    <t>Kustīgo akmeņu pārmūrēšana</t>
  </si>
  <si>
    <t>Mūra pāršuvošana ar vāji hidraulisku  kaļķu grants javu, toni pieskaņojot katra labojuma vietā veidojot dziļi ierautu šuvi</t>
  </si>
  <si>
    <t>Vāji hidrauliska  kaļķu grants java</t>
  </si>
  <si>
    <t>BD3</t>
  </si>
  <si>
    <t>Kaltu akmens detaļu attīrīšana,esošā stāvokļa konservācija izmantojot tonētā mākslīgā akmens sastāvu AQUQ ''Petra'' vai ekvivalentu</t>
  </si>
  <si>
    <t>Tonēts mākslīgā akmens sastāvs AQUQ ''Petra'' vai ekvivalents</t>
  </si>
  <si>
    <t>BK4</t>
  </si>
  <si>
    <t>Ķieģeļu mūra attīrīšana</t>
  </si>
  <si>
    <t>Ķieģeļu mūra remonts , papildināšana, pāršuvošana ar ierautu šuvi</t>
  </si>
  <si>
    <t>lielizmēra sarkanie māla pilnķieģeļi, piem., Lode “Sencis” vai ekvivalenti</t>
  </si>
  <si>
    <t>EZ1</t>
  </si>
  <si>
    <t>Balsta stieņa (nerūsējošais tērauds d16mm) ar slīpiem slipetiem galiem iestrādāšana mūra šuvē; to iedzenot urbumā 1/3 no konsoles garuma</t>
  </si>
  <si>
    <t>vietas</t>
  </si>
  <si>
    <t xml:space="preserve">Balsta stienis (nerūsējošais tērauds d16mm) </t>
  </si>
  <si>
    <t>EW2</t>
  </si>
  <si>
    <t>Sastatņu koka vietu attīrīšana, dziļuma uzmērīšana, aiztapošana ar tēstu antiseptizētu priedes koka aizbāzni</t>
  </si>
  <si>
    <t>vieta</t>
  </si>
  <si>
    <t>Antiseptizētēts priedes koka aizbāznis</t>
  </si>
  <si>
    <t>JJ1</t>
  </si>
  <si>
    <t>Mūra augšdalas izlidzinašana ar kritumu</t>
  </si>
  <si>
    <t>Horizontālas virsmas ieklāšana ar velēnu, t.sk., pamatnes sagatavošana (ģeotekstila un māla ieklāšana); apjoms dots plaknes projekcijā</t>
  </si>
  <si>
    <t>ģeotekstils “Tipptex” vai ekvivalents</t>
  </si>
  <si>
    <t>māls, sajaukts ar salmiem, b=100mm</t>
  </si>
  <si>
    <t>velēna</t>
  </si>
  <si>
    <t>LA1</t>
  </si>
  <si>
    <t>Laboratoriskās izpētes veikšana</t>
  </si>
  <si>
    <t>paraugs</t>
  </si>
  <si>
    <t>SAS</t>
  </si>
  <si>
    <t>Sastatņu montāža, demontāža</t>
  </si>
  <si>
    <t>inventāra sastatņu īre</t>
  </si>
  <si>
    <t>Sastatņu zemējuma ierīkošana</t>
  </si>
  <si>
    <t>Aizsargtīkla uzstādīšana</t>
  </si>
  <si>
    <t>aizsargtīkls</t>
  </si>
  <si>
    <t>Sastatņu papildus atbalsta vietu izveide no koka sijām mūra sienās esošajās ailās, t.sk. Materiāli</t>
  </si>
  <si>
    <t>Zāliena iesegšana uz sienām AR3-00</t>
  </si>
  <si>
    <t>Mūra augšdaļas atjaunošana pirms ieseguma ieklāšanas, pārmūrējot kustīgās daļas (~0,3 m augstumā kodolam un akmeņu čaulai)</t>
  </si>
  <si>
    <t>laukakmeņi</t>
  </si>
  <si>
    <t>baltkaļķa grants java ar cementa piedevu 6-10%</t>
  </si>
  <si>
    <t>Mūra augšdalas izlīdzināšana ar kritumu</t>
  </si>
  <si>
    <t>Kopā:</t>
  </si>
  <si>
    <t>Materiālu,būvgružu transporta izdevumi</t>
  </si>
  <si>
    <t>Lokālā tāme Nr. 9</t>
  </si>
  <si>
    <t>Pagalms AR 1-01; AR4-01</t>
  </si>
  <si>
    <t>Bruģa gultnes izrakšana, līdzināšana, blietēšana</t>
  </si>
  <si>
    <t>Pamatnes šķembošana, blietēšana</t>
  </si>
  <si>
    <t>šķembas fr 0...63mm b=170mm</t>
  </si>
  <si>
    <t>šķembas fr. 16...22mm b=80mm</t>
  </si>
  <si>
    <t>3</t>
  </si>
  <si>
    <t>Granīta apaļakmenu bruģa ieklāšana</t>
  </si>
  <si>
    <t>Granīta apaļakmenu bruģis d150-200mm</t>
  </si>
  <si>
    <t>Smilts</t>
  </si>
  <si>
    <t>Java</t>
  </si>
  <si>
    <t>4</t>
  </si>
  <si>
    <t>Bruģa restaurācija</t>
  </si>
  <si>
    <t>Smalkas šķembas</t>
  </si>
  <si>
    <t>5</t>
  </si>
  <si>
    <t>Arheoloģiskā izpēte, rekonstrukcijas vajadzībām lidz ~1m dziļumam, akas un akas namiņa mūra papildināšana līdz pagalma bruģa atzīmei</t>
  </si>
  <si>
    <t>6</t>
  </si>
  <si>
    <t>Izsiju seguma gultnes izrakšana, līdzināšana, blietēšana</t>
  </si>
  <si>
    <t>Blietētu izsiju iesegums</t>
  </si>
  <si>
    <t>Imprignētu planku montāža akmens detaļu eksponēšanai</t>
  </si>
  <si>
    <t>t.m.</t>
  </si>
  <si>
    <t>Imptignētas plankas 100x200x3000</t>
  </si>
  <si>
    <t>ZA stūra telpas platforma AR6-01; AR6-03; BK6-01; BK6-02; BK6-03</t>
  </si>
  <si>
    <t>10</t>
  </si>
  <si>
    <t>Plaformas koka konstrukciju izgatavošana, montāža</t>
  </si>
  <si>
    <t>Antiseptizēti priedes kokmateriāli evelēti</t>
  </si>
  <si>
    <t>Montāžas palīgmateriāli</t>
  </si>
  <si>
    <t>11</t>
  </si>
  <si>
    <t>Platformas konstrukciju stiprināšana pie esošā mūra</t>
  </si>
  <si>
    <t>Tērauda vītņstieņi ielīmēti akmenī ar Hilti būvķīmiju</t>
  </si>
  <si>
    <t>12</t>
  </si>
  <si>
    <t>Retināta lapegles dēļu klāja ieklāšana</t>
  </si>
  <si>
    <t>Sibīrijas lapegles dēļi 125/h50 ēvelēti</t>
  </si>
  <si>
    <t>13</t>
  </si>
  <si>
    <t>Dēļu klāja eļļošana</t>
  </si>
  <si>
    <t>Lineļļa</t>
  </si>
  <si>
    <t>14</t>
  </si>
  <si>
    <t>Konstrukciju augšējās daļas apšūšana ar ūdensdrošu laminētu saplāksni</t>
  </si>
  <si>
    <t>Ūdensdrošs laminēts saplāksnis b=12mm</t>
  </si>
  <si>
    <t>15</t>
  </si>
  <si>
    <t>Margu koka konstrukciju izgatavošana, montāža</t>
  </si>
  <si>
    <t>Antiseptizēti priedes kokmateriāli ēvelēti</t>
  </si>
  <si>
    <t>16</t>
  </si>
  <si>
    <t>Platformas apšūšana ar dekoratīvajā koka latām</t>
  </si>
  <si>
    <t>Dekoratīvā koka latas</t>
  </si>
  <si>
    <t>17</t>
  </si>
  <si>
    <t>Jauna impregnēta pakāpiena uzstādīšana</t>
  </si>
  <si>
    <t>Jauna impregnēta pakāpiens 250x250x1200 (priedes koka bluķis)</t>
  </si>
  <si>
    <t>18</t>
  </si>
  <si>
    <t>Durvju ailes izdrupumu piemūrēšana</t>
  </si>
  <si>
    <t>19</t>
  </si>
  <si>
    <t>Dēļu durvju montāža</t>
  </si>
  <si>
    <t>Slēdzamas dēļu durvis (dēļi dažāda platuma, satapoti) ar kaltām lentveida virām, kastes slēdzeni ar 3 atslēgām</t>
  </si>
  <si>
    <t>20</t>
  </si>
  <si>
    <t>Trūkstošo dolomītakmens pakāpienu izgatavošana pec analogiem, ieklāšana</t>
  </si>
  <si>
    <t>Pakāpieni</t>
  </si>
  <si>
    <t>21</t>
  </si>
  <si>
    <t>Esošo dolomītakmens pakāpienu retsaurācija - līmeņošana, nostiprināšana, bojājumu protezēšana (~8,8 m2)</t>
  </si>
  <si>
    <t>22</t>
  </si>
  <si>
    <t>23</t>
  </si>
  <si>
    <t>Blietētu izsiju (arh.izrakumu) iesegums celiņam</t>
  </si>
  <si>
    <t>25</t>
  </si>
  <si>
    <t>Jauna dolomīta pakāpiena uzstādīšana</t>
  </si>
  <si>
    <t>Jauna dolomīta pakāpiens 220x300x1000</t>
  </si>
  <si>
    <t>26</t>
  </si>
  <si>
    <t>Pamatnes šķembošana, blietēšana telpā</t>
  </si>
  <si>
    <t>Blietētu izsiju (arh.izrakumu) iesegums telpā</t>
  </si>
  <si>
    <t>28</t>
  </si>
  <si>
    <t>Redzamo metāla elementu krāsošana</t>
  </si>
  <si>
    <t>Krāsa tumši pelēka (RAL 7022)</t>
  </si>
  <si>
    <t>Sienu «I» un «ZA» konservācija platformas vajadzībām  (bijušās mūra velves balsta vietas nostiprināšana platformas koka konstrukciju balstīšanai)</t>
  </si>
  <si>
    <t>29</t>
  </si>
  <si>
    <t>Marga priekšpils DA malā AR6-10; AR6-11; BK6-11</t>
  </si>
  <si>
    <t>33</t>
  </si>
  <si>
    <t>Grunts piebēršana</t>
  </si>
  <si>
    <t>Grunts</t>
  </si>
  <si>
    <t>34</t>
  </si>
  <si>
    <t>Mūra čaulas paaugstināšana</t>
  </si>
  <si>
    <t>Mūra augšdalas izlidzināšana ar kritumu</t>
  </si>
  <si>
    <t>Margu metāla zemes skrūvju montāža gruntī</t>
  </si>
  <si>
    <t>Margu metāla zemes skrūves KRINNER KSF F  76x800-R, ar stata pamatni “Post Bearer Sword-R” vai ekviv.</t>
  </si>
  <si>
    <t>Margu metāla zemes skrūves KRINNER KSF F  76x1000-R, ar stata pamatni “Post Bearer Plane-R” vai ekviv.</t>
  </si>
  <si>
    <t>42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</si>
</sst>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0"/>
    <numFmt numFmtId="167" formatCode="#,##0.00"/>
    <numFmt numFmtId="168" formatCode="#,##0"/>
    <numFmt numFmtId="169" formatCode="0.00"/>
    <numFmt numFmtId="170" formatCode="@"/>
    <numFmt numFmtId="171" formatCode="_-* #,##0.00_-;\-* #,##0.00_-;_-* \-??_-;_-@_-"/>
    <numFmt numFmtId="172" formatCode="0.0"/>
    <numFmt numFmtId="173" formatCode="#,##0.00;\-#,##0.00"/>
  </numFmts>
  <fonts count="29"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22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vertical="center" wrapText="1"/>
      <protection/>
    </xf>
    <xf numFmtId="164" fontId="0" fillId="0" borderId="0">
      <alignment/>
      <protection/>
    </xf>
  </cellStyleXfs>
  <cellXfs count="251">
    <xf numFmtId="164" fontId="0" fillId="0" borderId="0" xfId="0" applyAlignment="1">
      <alignment/>
    </xf>
    <xf numFmtId="164" fontId="0" fillId="0" borderId="0" xfId="19" applyNumberFormat="1" applyFont="1" applyFill="1" applyBorder="1" applyAlignment="1" applyProtection="1">
      <alignment/>
      <protection/>
    </xf>
    <xf numFmtId="164" fontId="1" fillId="0" borderId="0" xfId="19" applyNumberFormat="1" applyFont="1" applyFill="1" applyBorder="1" applyAlignment="1" applyProtection="1">
      <alignment horizontal="right" vertical="center"/>
      <protection/>
    </xf>
    <xf numFmtId="164" fontId="0" fillId="0" borderId="0" xfId="19" applyNumberFormat="1" applyFont="1" applyFill="1" applyBorder="1" applyAlignment="1" applyProtection="1">
      <alignment vertical="center"/>
      <protection/>
    </xf>
    <xf numFmtId="164" fontId="0" fillId="0" borderId="1" xfId="19" applyNumberFormat="1" applyFont="1" applyFill="1" applyBorder="1" applyAlignment="1" applyProtection="1">
      <alignment vertical="center"/>
      <protection/>
    </xf>
    <xf numFmtId="164" fontId="2" fillId="0" borderId="0" xfId="19" applyNumberFormat="1" applyFont="1" applyFill="1" applyBorder="1" applyAlignment="1" applyProtection="1">
      <alignment horizontal="center" vertical="center"/>
      <protection/>
    </xf>
    <xf numFmtId="164" fontId="0" fillId="0" borderId="0" xfId="19" applyNumberFormat="1" applyFont="1" applyFill="1" applyBorder="1" applyAlignment="1" applyProtection="1">
      <alignment horizontal="right" vertical="center"/>
      <protection/>
    </xf>
    <xf numFmtId="164" fontId="0" fillId="0" borderId="0" xfId="19" applyNumberFormat="1" applyFont="1" applyFill="1" applyBorder="1" applyAlignment="1" applyProtection="1">
      <alignment horizontal="center" vertical="center"/>
      <protection/>
    </xf>
    <xf numFmtId="164" fontId="3" fillId="0" borderId="0" xfId="19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left" vertical="center"/>
    </xf>
    <xf numFmtId="164" fontId="6" fillId="0" borderId="0" xfId="0" applyNumberFormat="1" applyFont="1" applyAlignment="1">
      <alignment/>
    </xf>
    <xf numFmtId="164" fontId="7" fillId="0" borderId="0" xfId="19" applyNumberFormat="1" applyFont="1" applyFill="1" applyBorder="1" applyAlignment="1" applyProtection="1">
      <alignment horizontal="right" vertical="center"/>
      <protection/>
    </xf>
    <xf numFmtId="167" fontId="7" fillId="0" borderId="0" xfId="19" applyNumberFormat="1" applyFont="1" applyFill="1" applyBorder="1" applyAlignment="1" applyProtection="1">
      <alignment horizontal="center" vertical="center"/>
      <protection/>
    </xf>
    <xf numFmtId="164" fontId="8" fillId="0" borderId="0" xfId="19" applyNumberFormat="1" applyFont="1" applyFill="1" applyBorder="1" applyAlignment="1" applyProtection="1">
      <alignment horizontal="right" vertical="center"/>
      <protection/>
    </xf>
    <xf numFmtId="168" fontId="7" fillId="0" borderId="0" xfId="19" applyNumberFormat="1" applyFont="1" applyFill="1" applyBorder="1" applyAlignment="1" applyProtection="1">
      <alignment horizontal="center" vertical="center"/>
      <protection/>
    </xf>
    <xf numFmtId="164" fontId="9" fillId="0" borderId="0" xfId="19" applyNumberFormat="1" applyFont="1" applyFill="1" applyBorder="1" applyAlignment="1" applyProtection="1">
      <alignment horizontal="right"/>
      <protection/>
    </xf>
    <xf numFmtId="164" fontId="0" fillId="0" borderId="2" xfId="19" applyNumberFormat="1" applyFont="1" applyFill="1" applyBorder="1" applyAlignment="1" applyProtection="1">
      <alignment horizontal="center"/>
      <protection/>
    </xf>
    <xf numFmtId="164" fontId="10" fillId="0" borderId="2" xfId="19" applyNumberFormat="1" applyFont="1" applyFill="1" applyBorder="1" applyAlignment="1" applyProtection="1">
      <alignment horizontal="center"/>
      <protection/>
    </xf>
    <xf numFmtId="164" fontId="10" fillId="0" borderId="3" xfId="19" applyNumberFormat="1" applyFont="1" applyFill="1" applyBorder="1" applyAlignment="1" applyProtection="1">
      <alignment horizontal="center"/>
      <protection/>
    </xf>
    <xf numFmtId="164" fontId="0" fillId="0" borderId="4" xfId="19" applyNumberFormat="1" applyFont="1" applyFill="1" applyBorder="1" applyAlignment="1" applyProtection="1">
      <alignment horizontal="center"/>
      <protection/>
    </xf>
    <xf numFmtId="164" fontId="10" fillId="0" borderId="4" xfId="19" applyNumberFormat="1" applyFont="1" applyFill="1" applyBorder="1" applyAlignment="1" applyProtection="1">
      <alignment horizontal="center"/>
      <protection/>
    </xf>
    <xf numFmtId="164" fontId="0" fillId="0" borderId="5" xfId="19" applyNumberFormat="1" applyFont="1" applyFill="1" applyBorder="1" applyAlignment="1" applyProtection="1">
      <alignment horizontal="center" vertical="center"/>
      <protection/>
    </xf>
    <xf numFmtId="164" fontId="11" fillId="0" borderId="5" xfId="19" applyNumberFormat="1" applyFont="1" applyFill="1" applyBorder="1" applyAlignment="1" applyProtection="1">
      <alignment vertical="center"/>
      <protection/>
    </xf>
    <xf numFmtId="167" fontId="12" fillId="0" borderId="2" xfId="19" applyNumberFormat="1" applyFont="1" applyFill="1" applyBorder="1" applyAlignment="1" applyProtection="1">
      <alignment horizontal="center" vertical="center"/>
      <protection/>
    </xf>
    <xf numFmtId="164" fontId="13" fillId="0" borderId="6" xfId="19" applyNumberFormat="1" applyFont="1" applyFill="1" applyBorder="1" applyAlignment="1" applyProtection="1">
      <alignment horizontal="center" vertical="center"/>
      <protection/>
    </xf>
    <xf numFmtId="164" fontId="0" fillId="0" borderId="7" xfId="19" applyNumberFormat="1" applyFont="1" applyFill="1" applyBorder="1" applyAlignment="1" applyProtection="1">
      <alignment horizontal="center" vertical="center"/>
      <protection/>
    </xf>
    <xf numFmtId="164" fontId="13" fillId="0" borderId="7" xfId="19" applyNumberFormat="1" applyFont="1" applyFill="1" applyBorder="1" applyAlignment="1" applyProtection="1">
      <alignment vertical="center"/>
      <protection/>
    </xf>
    <xf numFmtId="164" fontId="14" fillId="0" borderId="7" xfId="19" applyNumberFormat="1" applyFont="1" applyFill="1" applyBorder="1" applyAlignment="1" applyProtection="1">
      <alignment horizontal="center" vertical="center"/>
      <protection/>
    </xf>
    <xf numFmtId="164" fontId="13" fillId="0" borderId="0" xfId="19" applyNumberFormat="1" applyFont="1" applyFill="1" applyBorder="1" applyAlignment="1" applyProtection="1">
      <alignment/>
      <protection/>
    </xf>
    <xf numFmtId="164" fontId="0" fillId="0" borderId="8" xfId="19" applyNumberFormat="1" applyFont="1" applyFill="1" applyBorder="1" applyAlignment="1" applyProtection="1">
      <alignment horizontal="center" vertical="center"/>
      <protection/>
    </xf>
    <xf numFmtId="164" fontId="12" fillId="0" borderId="2" xfId="19" applyNumberFormat="1" applyFont="1" applyFill="1" applyBorder="1" applyAlignment="1" applyProtection="1">
      <alignment horizontal="right" vertical="center"/>
      <protection/>
    </xf>
    <xf numFmtId="164" fontId="15" fillId="0" borderId="2" xfId="19" applyNumberFormat="1" applyFont="1" applyFill="1" applyBorder="1" applyAlignment="1" applyProtection="1">
      <alignment horizontal="right" vertical="center"/>
      <protection/>
    </xf>
    <xf numFmtId="167" fontId="15" fillId="0" borderId="9" xfId="19" applyNumberFormat="1" applyFont="1" applyFill="1" applyBorder="1" applyAlignment="1" applyProtection="1">
      <alignment horizontal="center" vertical="center"/>
      <protection/>
    </xf>
    <xf numFmtId="164" fontId="12" fillId="0" borderId="10" xfId="19" applyNumberFormat="1" applyFont="1" applyFill="1" applyBorder="1" applyAlignment="1" applyProtection="1">
      <alignment horizontal="right" vertical="center"/>
      <protection/>
    </xf>
    <xf numFmtId="167" fontId="12" fillId="0" borderId="10" xfId="19" applyNumberFormat="1" applyFont="1" applyFill="1" applyBorder="1" applyAlignment="1" applyProtection="1">
      <alignment horizontal="center" vertical="center"/>
      <protection/>
    </xf>
    <xf numFmtId="164" fontId="9" fillId="0" borderId="0" xfId="19" applyNumberFormat="1" applyFont="1" applyFill="1" applyBorder="1" applyAlignment="1" applyProtection="1">
      <alignment/>
      <protection/>
    </xf>
    <xf numFmtId="164" fontId="9" fillId="0" borderId="0" xfId="19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6" fillId="0" borderId="0" xfId="0" applyFont="1" applyAlignment="1">
      <alignment vertical="center"/>
    </xf>
    <xf numFmtId="164" fontId="16" fillId="0" borderId="0" xfId="0" applyFont="1" applyFill="1" applyAlignment="1">
      <alignment vertical="center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horizontal="left" vertical="center"/>
    </xf>
    <xf numFmtId="164" fontId="0" fillId="0" borderId="0" xfId="0" applyFont="1" applyAlignment="1">
      <alignment horizontal="right" vertical="center"/>
    </xf>
    <xf numFmtId="164" fontId="18" fillId="0" borderId="11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left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/>
    </xf>
    <xf numFmtId="170" fontId="0" fillId="0" borderId="4" xfId="0" applyNumberFormat="1" applyFont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left" vertical="center" wrapText="1"/>
    </xf>
    <xf numFmtId="167" fontId="18" fillId="0" borderId="4" xfId="22" applyNumberFormat="1" applyFont="1" applyFill="1" applyBorder="1" applyAlignment="1">
      <alignment horizontal="center" vertical="center" wrapText="1"/>
      <protection/>
    </xf>
    <xf numFmtId="167" fontId="18" fillId="0" borderId="4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ill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70" fontId="0" fillId="0" borderId="12" xfId="0" applyNumberFormat="1" applyFont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left" vertical="center" wrapText="1"/>
    </xf>
    <xf numFmtId="167" fontId="18" fillId="0" borderId="11" xfId="22" applyNumberFormat="1" applyFont="1" applyFill="1" applyBorder="1" applyAlignment="1">
      <alignment horizontal="center" vertical="center" wrapText="1"/>
      <protection/>
    </xf>
    <xf numFmtId="167" fontId="18" fillId="0" borderId="11" xfId="0" applyNumberFormat="1" applyFont="1" applyBorder="1" applyAlignment="1">
      <alignment horizontal="center" vertical="center"/>
    </xf>
    <xf numFmtId="164" fontId="18" fillId="2" borderId="13" xfId="0" applyNumberFormat="1" applyFont="1" applyFill="1" applyBorder="1" applyAlignment="1" applyProtection="1">
      <alignment horizontal="center" vertical="center" wrapText="1"/>
      <protection/>
    </xf>
    <xf numFmtId="167" fontId="20" fillId="2" borderId="13" xfId="0" applyNumberFormat="1" applyFont="1" applyFill="1" applyBorder="1" applyAlignment="1" applyProtection="1">
      <alignment horizontal="right" vertical="center"/>
      <protection/>
    </xf>
    <xf numFmtId="167" fontId="5" fillId="2" borderId="13" xfId="0" applyNumberFormat="1" applyFont="1" applyFill="1" applyBorder="1" applyAlignment="1" applyProtection="1">
      <alignment horizontal="right" vertical="center"/>
      <protection/>
    </xf>
    <xf numFmtId="164" fontId="18" fillId="0" borderId="14" xfId="0" applyFont="1" applyBorder="1" applyAlignment="1">
      <alignment horizontal="center" vertical="center" wrapText="1"/>
    </xf>
    <xf numFmtId="167" fontId="18" fillId="2" borderId="15" xfId="0" applyNumberFormat="1" applyFont="1" applyFill="1" applyBorder="1" applyAlignment="1" applyProtection="1">
      <alignment horizontal="right" vertical="center"/>
      <protection/>
    </xf>
    <xf numFmtId="167" fontId="20" fillId="2" borderId="15" xfId="0" applyNumberFormat="1" applyFont="1" applyFill="1" applyBorder="1" applyAlignment="1" applyProtection="1">
      <alignment horizontal="right" vertical="center"/>
      <protection/>
    </xf>
    <xf numFmtId="167" fontId="18" fillId="0" borderId="16" xfId="0" applyNumberFormat="1" applyFont="1" applyBorder="1" applyAlignment="1">
      <alignment horizontal="center" vertical="center"/>
    </xf>
    <xf numFmtId="164" fontId="20" fillId="0" borderId="17" xfId="0" applyFont="1" applyBorder="1" applyAlignment="1">
      <alignment horizontal="center" vertical="center" wrapText="1"/>
    </xf>
    <xf numFmtId="167" fontId="20" fillId="2" borderId="18" xfId="0" applyNumberFormat="1" applyFont="1" applyFill="1" applyBorder="1" applyAlignment="1" applyProtection="1">
      <alignment horizontal="right" vertical="center"/>
      <protection/>
    </xf>
    <xf numFmtId="169" fontId="20" fillId="2" borderId="19" xfId="0" applyNumberFormat="1" applyFont="1" applyFill="1" applyBorder="1" applyAlignment="1" applyProtection="1">
      <alignment horizontal="right" vertical="center"/>
      <protection/>
    </xf>
    <xf numFmtId="164" fontId="18" fillId="0" borderId="0" xfId="0" applyFont="1" applyBorder="1" applyAlignment="1">
      <alignment horizontal="center" vertical="center" wrapText="1"/>
    </xf>
    <xf numFmtId="169" fontId="20" fillId="2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20" fillId="0" borderId="0" xfId="0" applyNumberFormat="1" applyFont="1" applyAlignment="1">
      <alignment horizontal="center"/>
    </xf>
    <xf numFmtId="164" fontId="0" fillId="0" borderId="0" xfId="19" applyNumberFormat="1" applyFont="1" applyFill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/>
    </xf>
    <xf numFmtId="164" fontId="20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left"/>
    </xf>
    <xf numFmtId="164" fontId="0" fillId="2" borderId="0" xfId="0" applyFont="1" applyFill="1" applyAlignment="1">
      <alignment horizontal="left" vertical="center" wrapText="1"/>
    </xf>
    <xf numFmtId="164" fontId="18" fillId="0" borderId="2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164" fontId="18" fillId="0" borderId="21" xfId="0" applyNumberFormat="1" applyFont="1" applyBorder="1" applyAlignment="1">
      <alignment/>
    </xf>
    <xf numFmtId="164" fontId="18" fillId="0" borderId="21" xfId="0" applyNumberFormat="1" applyFont="1" applyBorder="1" applyAlignment="1">
      <alignment horizontal="right"/>
    </xf>
    <xf numFmtId="164" fontId="18" fillId="0" borderId="22" xfId="0" applyNumberFormat="1" applyFont="1" applyBorder="1" applyAlignment="1">
      <alignment horizontal="right"/>
    </xf>
    <xf numFmtId="164" fontId="18" fillId="0" borderId="23" xfId="0" applyNumberFormat="1" applyFont="1" applyBorder="1" applyAlignment="1">
      <alignment horizontal="right"/>
    </xf>
    <xf numFmtId="164" fontId="18" fillId="0" borderId="23" xfId="0" applyNumberFormat="1" applyFont="1" applyBorder="1" applyAlignment="1">
      <alignment/>
    </xf>
    <xf numFmtId="164" fontId="18" fillId="0" borderId="22" xfId="0" applyNumberFormat="1" applyFont="1" applyBorder="1" applyAlignment="1">
      <alignment/>
    </xf>
    <xf numFmtId="164" fontId="18" fillId="0" borderId="23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8" fillId="0" borderId="25" xfId="0" applyNumberFormat="1" applyFont="1" applyBorder="1" applyAlignment="1">
      <alignment horizontal="center"/>
    </xf>
    <xf numFmtId="164" fontId="18" fillId="0" borderId="25" xfId="0" applyNumberFormat="1" applyFont="1" applyBorder="1" applyAlignment="1">
      <alignment horizontal="right"/>
    </xf>
    <xf numFmtId="164" fontId="18" fillId="0" borderId="2" xfId="0" applyNumberFormat="1" applyFont="1" applyBorder="1" applyAlignment="1">
      <alignment horizontal="center"/>
    </xf>
    <xf numFmtId="169" fontId="18" fillId="0" borderId="0" xfId="0" applyNumberFormat="1" applyFont="1" applyBorder="1" applyAlignment="1">
      <alignment/>
    </xf>
    <xf numFmtId="169" fontId="18" fillId="0" borderId="0" xfId="0" applyNumberFormat="1" applyFont="1" applyAlignment="1">
      <alignment/>
    </xf>
    <xf numFmtId="164" fontId="18" fillId="0" borderId="13" xfId="0" applyNumberFormat="1" applyFont="1" applyBorder="1" applyAlignment="1">
      <alignment horizontal="center"/>
    </xf>
    <xf numFmtId="164" fontId="18" fillId="0" borderId="26" xfId="0" applyNumberFormat="1" applyFont="1" applyBorder="1" applyAlignment="1">
      <alignment/>
    </xf>
    <xf numFmtId="164" fontId="18" fillId="0" borderId="27" xfId="0" applyNumberFormat="1" applyFont="1" applyBorder="1" applyAlignment="1">
      <alignment horizontal="center"/>
    </xf>
    <xf numFmtId="164" fontId="18" fillId="0" borderId="27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/>
    </xf>
    <xf numFmtId="164" fontId="20" fillId="0" borderId="4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69" fontId="18" fillId="0" borderId="4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18" fillId="0" borderId="2" xfId="0" applyFont="1" applyBorder="1" applyAlignment="1">
      <alignment/>
    </xf>
    <xf numFmtId="164" fontId="18" fillId="0" borderId="2" xfId="0" applyFont="1" applyBorder="1" applyAlignment="1">
      <alignment horizontal="center"/>
    </xf>
    <xf numFmtId="169" fontId="18" fillId="0" borderId="2" xfId="0" applyNumberFormat="1" applyFont="1" applyFill="1" applyBorder="1" applyAlignment="1">
      <alignment horizontal="center"/>
    </xf>
    <xf numFmtId="171" fontId="0" fillId="2" borderId="10" xfId="0" applyNumberFormat="1" applyFont="1" applyFill="1" applyBorder="1" applyAlignment="1">
      <alignment horizontal="center" vertical="center" wrapText="1"/>
    </xf>
    <xf numFmtId="171" fontId="0" fillId="2" borderId="10" xfId="0" applyNumberFormat="1" applyFont="1" applyFill="1" applyBorder="1" applyAlignment="1">
      <alignment horizontal="right" vertical="center" wrapText="1"/>
    </xf>
    <xf numFmtId="164" fontId="18" fillId="0" borderId="2" xfId="0" applyFont="1" applyBorder="1" applyAlignment="1">
      <alignment horizontal="right"/>
    </xf>
    <xf numFmtId="164" fontId="18" fillId="0" borderId="2" xfId="0" applyFont="1" applyBorder="1" applyAlignment="1">
      <alignment horizontal="left"/>
    </xf>
    <xf numFmtId="164" fontId="18" fillId="0" borderId="2" xfId="0" applyFont="1" applyBorder="1" applyAlignment="1">
      <alignment horizontal="left" wrapText="1"/>
    </xf>
    <xf numFmtId="169" fontId="18" fillId="0" borderId="2" xfId="0" applyNumberFormat="1" applyFont="1" applyBorder="1" applyAlignment="1">
      <alignment horizontal="center"/>
    </xf>
    <xf numFmtId="164" fontId="18" fillId="0" borderId="10" xfId="0" applyFont="1" applyFill="1" applyBorder="1" applyAlignment="1">
      <alignment wrapText="1"/>
    </xf>
    <xf numFmtId="169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Border="1" applyAlignment="1">
      <alignment horizontal="center"/>
    </xf>
    <xf numFmtId="164" fontId="18" fillId="2" borderId="11" xfId="0" applyNumberFormat="1" applyFont="1" applyFill="1" applyBorder="1" applyAlignment="1">
      <alignment horizontal="right"/>
    </xf>
    <xf numFmtId="164" fontId="18" fillId="0" borderId="11" xfId="0" applyFont="1" applyBorder="1" applyAlignment="1">
      <alignment horizontal="right"/>
    </xf>
    <xf numFmtId="164" fontId="18" fillId="2" borderId="11" xfId="0" applyNumberFormat="1" applyFont="1" applyFill="1" applyBorder="1" applyAlignment="1">
      <alignment horizontal="center"/>
    </xf>
    <xf numFmtId="169" fontId="18" fillId="0" borderId="11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/>
    </xf>
    <xf numFmtId="164" fontId="18" fillId="2" borderId="4" xfId="0" applyNumberFormat="1" applyFont="1" applyFill="1" applyBorder="1" applyAlignment="1">
      <alignment horizontal="center"/>
    </xf>
    <xf numFmtId="164" fontId="20" fillId="2" borderId="4" xfId="0" applyNumberFormat="1" applyFont="1" applyFill="1" applyBorder="1" applyAlignment="1">
      <alignment horizontal="right"/>
    </xf>
    <xf numFmtId="164" fontId="18" fillId="2" borderId="4" xfId="0" applyNumberFormat="1" applyFont="1" applyFill="1" applyBorder="1" applyAlignment="1">
      <alignment horizontal="right"/>
    </xf>
    <xf numFmtId="169" fontId="20" fillId="0" borderId="4" xfId="0" applyNumberFormat="1" applyFont="1" applyBorder="1" applyAlignment="1">
      <alignment/>
    </xf>
    <xf numFmtId="164" fontId="18" fillId="2" borderId="1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right"/>
    </xf>
    <xf numFmtId="164" fontId="20" fillId="2" borderId="10" xfId="0" applyNumberFormat="1" applyFont="1" applyFill="1" applyBorder="1" applyAlignment="1">
      <alignment horizontal="center"/>
    </xf>
    <xf numFmtId="164" fontId="20" fillId="2" borderId="10" xfId="0" applyNumberFormat="1" applyFont="1" applyFill="1" applyBorder="1" applyAlignment="1">
      <alignment horizontal="right"/>
    </xf>
    <xf numFmtId="169" fontId="20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right"/>
    </xf>
    <xf numFmtId="169" fontId="18" fillId="0" borderId="1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9" fontId="18" fillId="0" borderId="0" xfId="0" applyNumberFormat="1" applyFont="1" applyBorder="1" applyAlignment="1">
      <alignment horizontal="center"/>
    </xf>
    <xf numFmtId="169" fontId="20" fillId="0" borderId="0" xfId="0" applyNumberFormat="1" applyFont="1" applyBorder="1" applyAlignment="1">
      <alignment/>
    </xf>
    <xf numFmtId="172" fontId="18" fillId="0" borderId="0" xfId="0" applyNumberFormat="1" applyFont="1" applyAlignment="1">
      <alignment/>
    </xf>
    <xf numFmtId="166" fontId="4" fillId="0" borderId="0" xfId="0" applyNumberFormat="1" applyFont="1" applyFill="1" applyBorder="1" applyAlignment="1" applyProtection="1">
      <alignment vertical="top"/>
      <protection/>
    </xf>
    <xf numFmtId="166" fontId="4" fillId="0" borderId="0" xfId="0" applyNumberFormat="1" applyFont="1" applyFill="1" applyBorder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vertical="top"/>
      <protection/>
    </xf>
    <xf numFmtId="166" fontId="21" fillId="0" borderId="0" xfId="0" applyNumberFormat="1" applyFont="1" applyFill="1" applyBorder="1" applyAlignment="1" applyProtection="1">
      <alignment horizontal="right" vertical="top"/>
      <protection/>
    </xf>
    <xf numFmtId="166" fontId="4" fillId="0" borderId="0" xfId="0" applyNumberFormat="1" applyFont="1" applyBorder="1" applyAlignment="1" applyProtection="1">
      <alignment vertical="top"/>
      <protection/>
    </xf>
    <xf numFmtId="169" fontId="22" fillId="0" borderId="0" xfId="0" applyNumberFormat="1" applyFont="1" applyBorder="1" applyAlignment="1" applyProtection="1">
      <alignment vertical="top"/>
      <protection/>
    </xf>
    <xf numFmtId="164" fontId="4" fillId="0" borderId="0" xfId="0" applyNumberFormat="1" applyFont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 horizontal="left" vertical="top"/>
      <protection/>
    </xf>
    <xf numFmtId="166" fontId="24" fillId="0" borderId="0" xfId="0" applyNumberFormat="1" applyFont="1" applyFill="1" applyBorder="1" applyAlignment="1" applyProtection="1">
      <alignment horizontal="center" vertical="top"/>
      <protection/>
    </xf>
    <xf numFmtId="166" fontId="25" fillId="0" borderId="0" xfId="0" applyNumberFormat="1" applyFont="1" applyFill="1" applyBorder="1" applyAlignment="1" applyProtection="1">
      <alignment horizontal="left" vertical="top"/>
      <protection/>
    </xf>
    <xf numFmtId="166" fontId="4" fillId="0" borderId="0" xfId="0" applyNumberFormat="1" applyFont="1" applyFill="1" applyBorder="1" applyAlignment="1" applyProtection="1">
      <alignment horizontal="center" vertical="top"/>
      <protection/>
    </xf>
    <xf numFmtId="169" fontId="26" fillId="0" borderId="10" xfId="0" applyNumberFormat="1" applyFont="1" applyBorder="1" applyAlignment="1" applyProtection="1">
      <alignment vertical="top"/>
      <protection/>
    </xf>
    <xf numFmtId="166" fontId="0" fillId="0" borderId="0" xfId="0" applyNumberFormat="1" applyFont="1" applyBorder="1" applyAlignment="1" applyProtection="1">
      <alignment vertical="top"/>
      <protection/>
    </xf>
    <xf numFmtId="166" fontId="27" fillId="0" borderId="0" xfId="0" applyNumberFormat="1" applyFont="1" applyBorder="1" applyAlignment="1" applyProtection="1">
      <alignment vertical="top"/>
      <protection/>
    </xf>
    <xf numFmtId="166" fontId="0" fillId="0" borderId="10" xfId="0" applyNumberForma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 wrapText="1"/>
    </xf>
    <xf numFmtId="167" fontId="0" fillId="0" borderId="4" xfId="0" applyNumberForma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left" vertical="center" wrapText="1"/>
    </xf>
    <xf numFmtId="167" fontId="0" fillId="0" borderId="4" xfId="0" applyNumberFormat="1" applyFont="1" applyFill="1" applyBorder="1" applyAlignment="1">
      <alignment horizontal="center" vertical="center"/>
    </xf>
    <xf numFmtId="167" fontId="0" fillId="0" borderId="4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/>
    </xf>
    <xf numFmtId="167" fontId="0" fillId="0" borderId="4" xfId="0" applyNumberFormat="1" applyFont="1" applyFill="1" applyBorder="1" applyAlignment="1">
      <alignment horizontal="left" vertical="center" wrapText="1"/>
    </xf>
    <xf numFmtId="167" fontId="0" fillId="0" borderId="4" xfId="0" applyNumberFormat="1" applyFont="1" applyFill="1" applyBorder="1" applyAlignment="1">
      <alignment horizontal="right" vertical="center" wrapText="1"/>
    </xf>
    <xf numFmtId="169" fontId="0" fillId="0" borderId="4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right" vertical="center" wrapText="1"/>
    </xf>
    <xf numFmtId="164" fontId="0" fillId="0" borderId="10" xfId="0" applyFont="1" applyFill="1" applyBorder="1" applyAlignment="1">
      <alignment horizontal="center" vertical="center" wrapText="1"/>
    </xf>
    <xf numFmtId="169" fontId="0" fillId="2" borderId="10" xfId="23" applyNumberFormat="1" applyFont="1" applyFill="1" applyBorder="1" applyAlignment="1">
      <alignment horizontal="center" vertical="center"/>
      <protection/>
    </xf>
    <xf numFmtId="171" fontId="0" fillId="0" borderId="4" xfId="0" applyNumberFormat="1" applyFont="1" applyFill="1" applyBorder="1" applyAlignment="1">
      <alignment horizontal="left" vertical="center" wrapText="1"/>
    </xf>
    <xf numFmtId="167" fontId="0" fillId="2" borderId="10" xfId="0" applyNumberFormat="1" applyFont="1" applyFill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4" fontId="0" fillId="0" borderId="10" xfId="23" applyFont="1" applyFill="1" applyBorder="1" applyAlignment="1">
      <alignment horizontal="left" vertical="center" wrapText="1"/>
      <protection/>
    </xf>
    <xf numFmtId="164" fontId="0" fillId="0" borderId="10" xfId="23" applyFont="1" applyFill="1" applyBorder="1" applyAlignment="1">
      <alignment horizontal="center" vertical="center" wrapText="1"/>
      <protection/>
    </xf>
    <xf numFmtId="171" fontId="0" fillId="0" borderId="22" xfId="0" applyNumberFormat="1" applyFont="1" applyFill="1" applyBorder="1" applyAlignment="1">
      <alignment horizontal="left" vertical="center" wrapText="1"/>
    </xf>
    <xf numFmtId="164" fontId="0" fillId="0" borderId="10" xfId="23" applyFont="1" applyFill="1" applyBorder="1" applyAlignment="1">
      <alignment horizontal="right" vertical="center" wrapText="1"/>
      <protection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9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10" xfId="0" applyFont="1" applyBorder="1" applyAlignment="1">
      <alignment horizontal="right"/>
    </xf>
    <xf numFmtId="164" fontId="0" fillId="0" borderId="4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9" fontId="0" fillId="0" borderId="3" xfId="0" applyNumberFormat="1" applyFont="1" applyFill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10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 vertical="center"/>
    </xf>
    <xf numFmtId="170" fontId="0" fillId="0" borderId="11" xfId="0" applyNumberFormat="1" applyFont="1" applyBorder="1" applyAlignment="1">
      <alignment horizontal="center" vertical="center"/>
    </xf>
    <xf numFmtId="164" fontId="0" fillId="0" borderId="11" xfId="0" applyFont="1" applyFill="1" applyBorder="1" applyAlignment="1">
      <alignment horizontal="right" vertical="center" wrapText="1"/>
    </xf>
    <xf numFmtId="167" fontId="28" fillId="0" borderId="11" xfId="0" applyNumberFormat="1" applyFont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left" vertical="center" wrapText="1"/>
    </xf>
    <xf numFmtId="164" fontId="0" fillId="0" borderId="4" xfId="0" applyFont="1" applyFill="1" applyBorder="1" applyAlignment="1">
      <alignment horizontal="right" vertical="center" wrapText="1"/>
    </xf>
    <xf numFmtId="164" fontId="5" fillId="0" borderId="4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7" fontId="1" fillId="0" borderId="4" xfId="0" applyNumberFormat="1" applyFont="1" applyFill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0" fillId="2" borderId="11" xfId="0" applyNumberFormat="1" applyFont="1" applyFill="1" applyBorder="1" applyAlignment="1">
      <alignment horizontal="right"/>
    </xf>
    <xf numFmtId="167" fontId="1" fillId="0" borderId="11" xfId="0" applyNumberFormat="1" applyFont="1" applyBorder="1" applyAlignment="1">
      <alignment horizontal="center" vertical="center"/>
    </xf>
    <xf numFmtId="164" fontId="0" fillId="0" borderId="11" xfId="0" applyFont="1" applyFill="1" applyBorder="1" applyAlignment="1">
      <alignment vertical="center"/>
    </xf>
    <xf numFmtId="167" fontId="0" fillId="0" borderId="11" xfId="0" applyNumberFormat="1" applyFont="1" applyFill="1" applyBorder="1" applyAlignment="1">
      <alignment vertical="center"/>
    </xf>
    <xf numFmtId="167" fontId="0" fillId="0" borderId="11" xfId="0" applyNumberFormat="1" applyFont="1" applyBorder="1" applyAlignment="1">
      <alignment vertical="center"/>
    </xf>
    <xf numFmtId="164" fontId="0" fillId="0" borderId="4" xfId="0" applyFont="1" applyBorder="1" applyAlignment="1">
      <alignment horizontal="right" vertical="center"/>
    </xf>
    <xf numFmtId="166" fontId="0" fillId="0" borderId="4" xfId="0" applyNumberFormat="1" applyFont="1" applyBorder="1" applyAlignment="1">
      <alignment horizontal="center" vertical="center"/>
    </xf>
    <xf numFmtId="164" fontId="0" fillId="0" borderId="4" xfId="0" applyFont="1" applyFill="1" applyBorder="1" applyAlignment="1">
      <alignment vertical="center"/>
    </xf>
    <xf numFmtId="167" fontId="7" fillId="0" borderId="4" xfId="0" applyNumberFormat="1" applyFont="1" applyBorder="1" applyAlignment="1">
      <alignment vertical="center"/>
    </xf>
    <xf numFmtId="166" fontId="0" fillId="0" borderId="0" xfId="0" applyNumberFormat="1" applyFont="1" applyAlignment="1">
      <alignment horizontal="center"/>
    </xf>
    <xf numFmtId="164" fontId="16" fillId="0" borderId="0" xfId="0" applyFont="1" applyBorder="1" applyAlignment="1">
      <alignment horizontal="center" vertical="top" wrapText="1"/>
    </xf>
    <xf numFmtId="173" fontId="4" fillId="0" borderId="0" xfId="0" applyNumberFormat="1" applyFont="1" applyBorder="1" applyAlignment="1" applyProtection="1">
      <alignment/>
      <protection/>
    </xf>
    <xf numFmtId="170" fontId="0" fillId="0" borderId="10" xfId="0" applyNumberFormat="1" applyFont="1" applyFill="1" applyBorder="1" applyAlignment="1">
      <alignment horizontal="left" vertical="center" wrapText="1"/>
    </xf>
    <xf numFmtId="167" fontId="0" fillId="2" borderId="4" xfId="0" applyNumberFormat="1" applyFont="1" applyFill="1" applyBorder="1" applyAlignment="1">
      <alignment horizontal="left" vertical="center" wrapText="1"/>
    </xf>
    <xf numFmtId="167" fontId="0" fillId="2" borderId="4" xfId="0" applyNumberFormat="1" applyFont="1" applyFill="1" applyBorder="1" applyAlignment="1">
      <alignment horizontal="right" vertical="center" wrapText="1"/>
    </xf>
    <xf numFmtId="167" fontId="0" fillId="0" borderId="10" xfId="0" applyNumberFormat="1" applyFont="1" applyFill="1" applyBorder="1" applyAlignment="1">
      <alignment horizontal="right" vertical="center" wrapText="1"/>
    </xf>
    <xf numFmtId="171" fontId="0" fillId="0" borderId="2" xfId="0" applyNumberFormat="1" applyFont="1" applyFill="1" applyBorder="1" applyAlignment="1">
      <alignment horizontal="left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left" vertical="center" wrapText="1"/>
    </xf>
    <xf numFmtId="170" fontId="0" fillId="0" borderId="13" xfId="0" applyNumberFormat="1" applyFont="1" applyBorder="1" applyAlignment="1">
      <alignment horizontal="center" vertical="center"/>
    </xf>
    <xf numFmtId="164" fontId="0" fillId="0" borderId="13" xfId="0" applyFont="1" applyFill="1" applyBorder="1" applyAlignment="1">
      <alignment horizontal="right" vertical="center" wrapText="1"/>
    </xf>
    <xf numFmtId="164" fontId="0" fillId="0" borderId="13" xfId="0" applyFont="1" applyBorder="1" applyAlignment="1">
      <alignment horizontal="center" vertical="center" wrapText="1"/>
    </xf>
    <xf numFmtId="167" fontId="28" fillId="0" borderId="13" xfId="0" applyNumberFormat="1" applyFont="1" applyBorder="1" applyAlignment="1">
      <alignment horizontal="center" vertical="center"/>
    </xf>
    <xf numFmtId="167" fontId="1" fillId="0" borderId="28" xfId="0" applyNumberFormat="1" applyFont="1" applyFill="1" applyBorder="1" applyAlignment="1">
      <alignment horizontal="center" vertical="center"/>
    </xf>
    <xf numFmtId="164" fontId="0" fillId="0" borderId="29" xfId="0" applyFont="1" applyBorder="1" applyAlignment="1">
      <alignment vertical="center"/>
    </xf>
    <xf numFmtId="164" fontId="16" fillId="0" borderId="0" xfId="0" applyFont="1" applyBorder="1" applyAlignment="1">
      <alignment horizontal="center"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4" xfId="21"/>
    <cellStyle name="Normal_Kazino kazino tauers klub" xfId="22"/>
    <cellStyle name="Normal_Sheet1" xfId="23"/>
    <cellStyle name="Parastais_Lapa1" xfId="24"/>
    <cellStyle name="Style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75" zoomScaleNormal="75" workbookViewId="0" topLeftCell="A1">
      <selection activeCell="C23" sqref="C23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53.140625" style="1" customWidth="1"/>
    <col min="4" max="4" width="26.140625" style="1" customWidth="1"/>
    <col min="5" max="16384" width="9.140625" style="1" customWidth="1"/>
  </cols>
  <sheetData>
    <row r="1" ht="15" customHeight="1">
      <c r="D1" s="2" t="s">
        <v>0</v>
      </c>
    </row>
    <row r="2" ht="12.75">
      <c r="D2" s="3"/>
    </row>
    <row r="3" ht="12.75">
      <c r="D3" s="4"/>
    </row>
    <row r="4" ht="12.75">
      <c r="D4" s="5" t="s">
        <v>1</v>
      </c>
    </row>
    <row r="5" ht="12.75">
      <c r="D5" s="6" t="s">
        <v>2</v>
      </c>
    </row>
    <row r="6" ht="12.75">
      <c r="D6" s="7"/>
    </row>
    <row r="7" ht="12.75">
      <c r="D7" s="7" t="s">
        <v>3</v>
      </c>
    </row>
    <row r="8" ht="12.75">
      <c r="D8" s="7"/>
    </row>
    <row r="9" ht="12.75">
      <c r="D9" s="7"/>
    </row>
    <row r="10" spans="2:4" ht="27">
      <c r="B10" s="8" t="s">
        <v>4</v>
      </c>
      <c r="C10" s="8"/>
      <c r="D10" s="8"/>
    </row>
    <row r="12" spans="1:4" ht="15.75" customHeight="1">
      <c r="A12" s="9" t="s">
        <v>5</v>
      </c>
      <c r="C12" s="10"/>
      <c r="D12" s="11"/>
    </row>
    <row r="13" spans="1:4" ht="15.75" customHeight="1">
      <c r="A13" s="9" t="s">
        <v>6</v>
      </c>
      <c r="C13" s="10"/>
      <c r="D13" s="11"/>
    </row>
    <row r="14" spans="1:4" ht="14.25" customHeight="1">
      <c r="A14" s="11"/>
      <c r="C14" s="11"/>
      <c r="D14" s="11"/>
    </row>
    <row r="15" spans="1:4" ht="15.75" customHeight="1">
      <c r="A15" s="12" t="s">
        <v>7</v>
      </c>
      <c r="C15" s="12" t="s">
        <v>8</v>
      </c>
      <c r="D15" s="13"/>
    </row>
    <row r="16" ht="13.5" customHeight="1">
      <c r="B16" s="14"/>
    </row>
    <row r="17" spans="2:4" ht="19.5" customHeight="1">
      <c r="B17" s="15" t="s">
        <v>9</v>
      </c>
      <c r="C17" s="15"/>
      <c r="D17" s="16">
        <f>D27</f>
        <v>0</v>
      </c>
    </row>
    <row r="18" spans="2:4" ht="17.25" customHeight="1">
      <c r="B18" s="17"/>
      <c r="C18" s="15" t="s">
        <v>10</v>
      </c>
      <c r="D18" s="18">
        <f>Kopsavilkums!H22</f>
        <v>0</v>
      </c>
    </row>
    <row r="19" ht="12.75">
      <c r="D19" s="19"/>
    </row>
    <row r="20" spans="1:4" ht="15">
      <c r="A20" s="20"/>
      <c r="B20" s="20"/>
      <c r="C20" s="21"/>
      <c r="D20" s="21" t="s">
        <v>11</v>
      </c>
    </row>
    <row r="21" spans="1:4" ht="15">
      <c r="A21" s="22" t="s">
        <v>12</v>
      </c>
      <c r="B21" s="22" t="s">
        <v>13</v>
      </c>
      <c r="C21" s="22" t="s">
        <v>14</v>
      </c>
      <c r="D21" s="22" t="s">
        <v>15</v>
      </c>
    </row>
    <row r="22" spans="1:4" ht="15">
      <c r="A22" s="23"/>
      <c r="B22" s="23"/>
      <c r="C22" s="24"/>
      <c r="D22" s="24" t="s">
        <v>16</v>
      </c>
    </row>
    <row r="23" spans="1:4" ht="15">
      <c r="A23" s="25">
        <v>1</v>
      </c>
      <c r="B23" s="25">
        <v>1</v>
      </c>
      <c r="C23" s="26" t="s">
        <v>17</v>
      </c>
      <c r="D23" s="27">
        <f>Kopsavilkums!D26</f>
        <v>0</v>
      </c>
    </row>
    <row r="24" spans="1:4" ht="17.25">
      <c r="A24" s="28"/>
      <c r="B24" s="29"/>
      <c r="C24" s="30"/>
      <c r="D24" s="31"/>
    </row>
    <row r="25" spans="1:4" ht="17.25">
      <c r="A25" s="32"/>
      <c r="B25" s="33"/>
      <c r="C25" s="34" t="s">
        <v>18</v>
      </c>
      <c r="D25" s="27">
        <f>SUM(D23:D23)</f>
        <v>0</v>
      </c>
    </row>
    <row r="26" spans="1:4" ht="17.25">
      <c r="A26" s="32"/>
      <c r="B26" s="7"/>
      <c r="C26" s="35" t="s">
        <v>19</v>
      </c>
      <c r="D26" s="36">
        <f>ROUND(D25*21%,2)</f>
        <v>0</v>
      </c>
    </row>
    <row r="27" spans="2:4" s="32" customFormat="1" ht="16.5" customHeight="1">
      <c r="B27" s="7"/>
      <c r="C27" s="37" t="s">
        <v>20</v>
      </c>
      <c r="D27" s="38">
        <f>D25+D26</f>
        <v>0</v>
      </c>
    </row>
    <row r="28" spans="1:4" s="32" customFormat="1" ht="18.75" customHeight="1">
      <c r="A28" s="1"/>
      <c r="B28" s="3"/>
      <c r="C28" s="37"/>
      <c r="D28" s="38"/>
    </row>
    <row r="29" ht="20.25" customHeight="1"/>
    <row r="30" ht="18" customHeight="1">
      <c r="C30" s="1" t="s">
        <v>21</v>
      </c>
    </row>
    <row r="31" spans="1:4" ht="14.25" customHeight="1">
      <c r="A31" s="39"/>
      <c r="B31" s="40"/>
      <c r="C31" s="1" t="s">
        <v>22</v>
      </c>
      <c r="D31" s="40"/>
    </row>
    <row r="34" ht="12.75">
      <c r="C34" s="1" t="s">
        <v>23</v>
      </c>
    </row>
    <row r="35" ht="12.75">
      <c r="C35" s="1" t="s">
        <v>24</v>
      </c>
    </row>
    <row r="45" ht="12" customHeight="1"/>
  </sheetData>
  <mergeCells count="2">
    <mergeCell ref="B10:D10"/>
    <mergeCell ref="B17:C17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D41" sqref="D41"/>
    </sheetView>
  </sheetViews>
  <sheetFormatPr defaultColWidth="9.140625" defaultRowHeight="9.75" customHeight="1"/>
  <cols>
    <col min="1" max="1" width="8.140625" style="41" customWidth="1"/>
    <col min="2" max="2" width="10.140625" style="41" customWidth="1"/>
    <col min="3" max="3" width="51.7109375" style="41" customWidth="1"/>
    <col min="4" max="4" width="14.00390625" style="41" customWidth="1"/>
    <col min="5" max="5" width="11.140625" style="41" customWidth="1"/>
    <col min="6" max="6" width="12.7109375" style="41" customWidth="1"/>
    <col min="7" max="8" width="14.7109375" style="41" customWidth="1"/>
    <col min="9" max="9" width="11.28125" style="41" customWidth="1"/>
    <col min="10" max="16384" width="9.140625" style="41" customWidth="1"/>
  </cols>
  <sheetData>
    <row r="1" spans="1:9" s="42" customFormat="1" ht="12.75" customHeight="1">
      <c r="A1" s="41"/>
      <c r="F1" s="43"/>
      <c r="G1" s="43"/>
      <c r="H1" s="43"/>
      <c r="I1" s="43"/>
    </row>
    <row r="2" spans="1:9" s="42" customFormat="1" ht="20.25" customHeight="1">
      <c r="A2" s="44" t="s">
        <v>25</v>
      </c>
      <c r="B2" s="44"/>
      <c r="C2" s="44"/>
      <c r="D2" s="44"/>
      <c r="E2" s="44"/>
      <c r="F2" s="44"/>
      <c r="G2" s="44"/>
      <c r="H2" s="44"/>
      <c r="I2" s="43"/>
    </row>
    <row r="3" spans="1:9" s="42" customFormat="1" ht="15" customHeight="1">
      <c r="A3" s="45"/>
      <c r="B3" s="45"/>
      <c r="C3" s="45"/>
      <c r="D3" s="45"/>
      <c r="E3" s="45"/>
      <c r="F3" s="45"/>
      <c r="G3" s="45"/>
      <c r="H3" s="45"/>
      <c r="I3" s="43"/>
    </row>
    <row r="4" spans="1:9" s="42" customFormat="1" ht="12.75" customHeight="1">
      <c r="A4" s="11"/>
      <c r="B4" s="46"/>
      <c r="C4" s="46"/>
      <c r="D4" s="46"/>
      <c r="E4" s="46"/>
      <c r="F4" s="47"/>
      <c r="G4" s="47"/>
      <c r="H4" s="47"/>
      <c r="I4" s="43"/>
    </row>
    <row r="5" spans="1:9" ht="12.75" customHeight="1">
      <c r="A5" s="9" t="s">
        <v>5</v>
      </c>
      <c r="B5" s="1"/>
      <c r="C5" s="48"/>
      <c r="D5" s="11"/>
      <c r="E5" s="11"/>
      <c r="F5" s="11"/>
      <c r="G5" s="11"/>
      <c r="H5" s="11"/>
      <c r="I5" s="49"/>
    </row>
    <row r="6" spans="1:9" ht="12.75" customHeight="1">
      <c r="A6" s="9" t="s">
        <v>6</v>
      </c>
      <c r="B6" s="1"/>
      <c r="C6" s="48"/>
      <c r="D6" s="11"/>
      <c r="E6" s="11"/>
      <c r="F6" s="11"/>
      <c r="G6" s="11"/>
      <c r="H6" s="11"/>
      <c r="I6" s="49"/>
    </row>
    <row r="7" spans="1:9" ht="12.75" customHeight="1">
      <c r="A7" s="50"/>
      <c r="B7" s="50"/>
      <c r="C7" s="50"/>
      <c r="E7" s="11"/>
      <c r="F7" s="11"/>
      <c r="G7" s="11"/>
      <c r="H7" s="11"/>
      <c r="I7" s="49"/>
    </row>
    <row r="8" spans="1:9" ht="12.75" customHeight="1">
      <c r="A8" s="49"/>
      <c r="B8" s="50"/>
      <c r="C8" s="50"/>
      <c r="D8" s="51"/>
      <c r="E8" s="13"/>
      <c r="F8" s="13"/>
      <c r="G8" s="13"/>
      <c r="H8" s="13"/>
      <c r="I8" s="49"/>
    </row>
    <row r="9" spans="1:8" ht="12.75" customHeight="1">
      <c r="A9" s="13"/>
      <c r="B9" s="13"/>
      <c r="C9" s="13"/>
      <c r="D9" s="13"/>
      <c r="E9" s="13"/>
      <c r="F9" s="13"/>
      <c r="G9" s="52"/>
      <c r="H9" s="52"/>
    </row>
    <row r="10" spans="1:8" ht="12.75" customHeight="1">
      <c r="A10" s="13"/>
      <c r="B10" s="13"/>
      <c r="C10" s="13" t="s">
        <v>26</v>
      </c>
      <c r="D10" s="53">
        <f>D26</f>
        <v>0</v>
      </c>
      <c r="E10" s="13"/>
      <c r="F10" s="13"/>
      <c r="G10" s="52"/>
      <c r="H10" s="52"/>
    </row>
    <row r="11" spans="1:8" ht="12.75" customHeight="1">
      <c r="A11" s="13"/>
      <c r="B11" s="13"/>
      <c r="C11" s="13" t="s">
        <v>27</v>
      </c>
      <c r="D11" s="54">
        <f>H22</f>
        <v>0</v>
      </c>
      <c r="E11" s="13"/>
      <c r="F11" s="13"/>
      <c r="G11" s="52"/>
      <c r="H11" s="52"/>
    </row>
    <row r="12" spans="1:8" ht="12.75" customHeight="1">
      <c r="A12" s="13"/>
      <c r="B12" s="13"/>
      <c r="C12" s="55"/>
      <c r="D12" s="13"/>
      <c r="E12" s="13"/>
      <c r="F12" s="13"/>
      <c r="G12" s="52"/>
      <c r="H12" s="52"/>
    </row>
    <row r="13" spans="1:8" s="42" customFormat="1" ht="12.75" customHeight="1">
      <c r="A13" s="11"/>
      <c r="B13" s="46"/>
      <c r="C13" s="11" t="s">
        <v>28</v>
      </c>
      <c r="D13" s="11"/>
      <c r="E13" s="11"/>
      <c r="F13" s="47"/>
      <c r="G13" s="47"/>
      <c r="H13" s="47"/>
    </row>
    <row r="14" spans="1:8" ht="12.75" customHeight="1">
      <c r="A14" s="13"/>
      <c r="B14" s="13"/>
      <c r="C14" s="13"/>
      <c r="D14" s="13"/>
      <c r="E14" s="13"/>
      <c r="F14" s="13"/>
      <c r="G14" s="52"/>
      <c r="H14" s="52"/>
    </row>
    <row r="15" spans="1:8" ht="15" customHeight="1">
      <c r="A15" s="56" t="s">
        <v>12</v>
      </c>
      <c r="B15" s="56" t="s">
        <v>29</v>
      </c>
      <c r="C15" s="56" t="s">
        <v>30</v>
      </c>
      <c r="D15" s="56" t="s">
        <v>31</v>
      </c>
      <c r="E15" s="57" t="s">
        <v>32</v>
      </c>
      <c r="F15" s="57"/>
      <c r="G15" s="57"/>
      <c r="H15" s="56" t="s">
        <v>33</v>
      </c>
    </row>
    <row r="16" spans="1:8" ht="51" customHeight="1">
      <c r="A16" s="56"/>
      <c r="B16" s="56"/>
      <c r="C16" s="56"/>
      <c r="D16" s="56"/>
      <c r="E16" s="56" t="s">
        <v>34</v>
      </c>
      <c r="F16" s="56" t="s">
        <v>35</v>
      </c>
      <c r="G16" s="58" t="s">
        <v>36</v>
      </c>
      <c r="H16" s="56"/>
    </row>
    <row r="17" spans="1:8" ht="33.75" customHeight="1">
      <c r="A17" s="59"/>
      <c r="B17" s="59"/>
      <c r="C17" s="60" t="s">
        <v>37</v>
      </c>
      <c r="D17" s="59"/>
      <c r="E17" s="59"/>
      <c r="F17" s="59"/>
      <c r="G17" s="61"/>
      <c r="H17" s="59"/>
    </row>
    <row r="18" spans="1:8" ht="27.75" customHeight="1">
      <c r="A18" s="62">
        <v>1</v>
      </c>
      <c r="B18" s="63" t="s">
        <v>38</v>
      </c>
      <c r="C18" s="64" t="s">
        <v>39</v>
      </c>
      <c r="D18" s="65">
        <f>+būvlaukums!O35</f>
        <v>0</v>
      </c>
      <c r="E18" s="66">
        <f>+būvlaukums!L35</f>
        <v>0</v>
      </c>
      <c r="F18" s="66">
        <f>+būvlaukums!M35</f>
        <v>0</v>
      </c>
      <c r="G18" s="66">
        <f>+būvlaukums!N35</f>
        <v>0</v>
      </c>
      <c r="H18" s="66">
        <f>+būvlaukums!K33</f>
        <v>0</v>
      </c>
    </row>
    <row r="19" spans="1:8" ht="27.75" customHeight="1">
      <c r="A19" s="67">
        <v>2</v>
      </c>
      <c r="B19" s="68" t="s">
        <v>40</v>
      </c>
      <c r="C19" s="69" t="str">
        <f>+'siena G Zfasade'!F5</f>
        <v>Mūra sienas “G” ziemeļu fasādes konstrukciju konservācijas darbi</v>
      </c>
      <c r="D19" s="65">
        <f>+'siena G Zfasade'!O82</f>
        <v>0</v>
      </c>
      <c r="E19" s="66">
        <f>+'siena G Zfasade'!L82</f>
        <v>0</v>
      </c>
      <c r="F19" s="66">
        <f>+'siena G Zfasade'!M82</f>
        <v>0</v>
      </c>
      <c r="G19" s="66">
        <f>+'siena G Zfasade'!N82</f>
        <v>0</v>
      </c>
      <c r="H19" s="66">
        <f>+'siena G Zfasade'!K82</f>
        <v>0</v>
      </c>
    </row>
    <row r="20" spans="1:8" ht="27.75" customHeight="1">
      <c r="A20" s="70">
        <v>3</v>
      </c>
      <c r="B20" s="68" t="s">
        <v>41</v>
      </c>
      <c r="C20" s="64" t="s">
        <v>42</v>
      </c>
      <c r="D20" s="65">
        <f>+Labiekārtošana!O108</f>
        <v>0</v>
      </c>
      <c r="E20" s="66">
        <f>+Labiekārtošana!L108</f>
        <v>0</v>
      </c>
      <c r="F20" s="66">
        <f>+Labiekārtošana!M108</f>
        <v>0</v>
      </c>
      <c r="G20" s="66">
        <f>+Labiekārtošana!N108</f>
        <v>0</v>
      </c>
      <c r="H20" s="66">
        <f>+Labiekārtošana!K108</f>
        <v>0</v>
      </c>
    </row>
    <row r="21" spans="1:8" ht="31.5" customHeight="1">
      <c r="A21" s="71"/>
      <c r="B21" s="72"/>
      <c r="C21" s="73"/>
      <c r="D21" s="74"/>
      <c r="E21" s="75"/>
      <c r="F21" s="75"/>
      <c r="G21" s="75"/>
      <c r="H21" s="75"/>
    </row>
    <row r="22" spans="1:8" ht="15" customHeight="1">
      <c r="A22" s="76" t="s">
        <v>43</v>
      </c>
      <c r="B22" s="76"/>
      <c r="C22" s="76"/>
      <c r="D22" s="77">
        <f>SUM(D18:D21)</f>
        <v>0</v>
      </c>
      <c r="E22" s="77">
        <f>SUM(E18:E21)</f>
        <v>0</v>
      </c>
      <c r="F22" s="77">
        <f>SUM(F18:F21)</f>
        <v>0</v>
      </c>
      <c r="G22" s="77">
        <f>SUM(G18:G21)</f>
        <v>0</v>
      </c>
      <c r="H22" s="78">
        <f>SUM(H18:H21)</f>
        <v>0</v>
      </c>
    </row>
    <row r="23" spans="1:8" ht="15" customHeight="1">
      <c r="A23" s="79" t="s">
        <v>44</v>
      </c>
      <c r="B23" s="79"/>
      <c r="C23" s="79"/>
      <c r="D23" s="80"/>
      <c r="E23" s="81"/>
      <c r="F23" s="81"/>
      <c r="G23" s="81"/>
      <c r="H23" s="82"/>
    </row>
    <row r="24" spans="1:8" ht="15" customHeight="1">
      <c r="A24" s="79" t="s">
        <v>45</v>
      </c>
      <c r="B24" s="79"/>
      <c r="C24" s="79"/>
      <c r="D24" s="80"/>
      <c r="E24" s="81"/>
      <c r="F24" s="81"/>
      <c r="G24" s="81"/>
      <c r="H24" s="82"/>
    </row>
    <row r="25" spans="1:8" ht="15" customHeight="1">
      <c r="A25" s="79" t="s">
        <v>46</v>
      </c>
      <c r="B25" s="79"/>
      <c r="C25" s="79"/>
      <c r="D25" s="80">
        <f>ROUND(E22*0.2359,2)</f>
        <v>0</v>
      </c>
      <c r="E25" s="81"/>
      <c r="F25" s="81"/>
      <c r="G25" s="81"/>
      <c r="H25" s="82"/>
    </row>
    <row r="26" spans="1:8" ht="21.75" customHeight="1">
      <c r="A26" s="83" t="s">
        <v>47</v>
      </c>
      <c r="B26" s="83"/>
      <c r="C26" s="83"/>
      <c r="D26" s="84">
        <f>D22+D23+D24+D25</f>
        <v>0</v>
      </c>
      <c r="E26" s="84"/>
      <c r="F26" s="84"/>
      <c r="G26" s="84"/>
      <c r="H26" s="85"/>
    </row>
    <row r="27" spans="1:8" ht="21.75" customHeight="1">
      <c r="A27" s="86"/>
      <c r="B27" s="86"/>
      <c r="C27" s="86"/>
      <c r="D27" s="87"/>
      <c r="E27" s="87"/>
      <c r="F27" s="87"/>
      <c r="G27" s="87"/>
      <c r="H27" s="87"/>
    </row>
    <row r="28" spans="1:11" ht="12.75" customHeight="1">
      <c r="A28" s="88"/>
      <c r="B28" s="1" t="s">
        <v>21</v>
      </c>
      <c r="C28" s="88"/>
      <c r="D28" s="88"/>
      <c r="E28" s="88"/>
      <c r="F28" s="88"/>
      <c r="G28" s="88"/>
      <c r="H28" s="88"/>
      <c r="I28" s="88"/>
      <c r="K28" s="89"/>
    </row>
    <row r="29" ht="15.75" customHeight="1">
      <c r="B29" s="1" t="s">
        <v>48</v>
      </c>
    </row>
    <row r="30" ht="12.75" customHeight="1">
      <c r="B30" s="1"/>
    </row>
    <row r="31" ht="9.75" customHeight="1">
      <c r="B31" s="1"/>
    </row>
    <row r="32" ht="15" customHeight="1">
      <c r="B32" s="1" t="s">
        <v>23</v>
      </c>
    </row>
    <row r="33" ht="12.75" customHeight="1" hidden="1">
      <c r="B33" s="1" t="s">
        <v>49</v>
      </c>
    </row>
    <row r="34" ht="18" customHeight="1">
      <c r="B34" s="1" t="s">
        <v>24</v>
      </c>
    </row>
  </sheetData>
  <mergeCells count="13">
    <mergeCell ref="A2:H2"/>
    <mergeCell ref="A3:H3"/>
    <mergeCell ref="A15:A16"/>
    <mergeCell ref="B15:B16"/>
    <mergeCell ref="C15:C16"/>
    <mergeCell ref="D15:D16"/>
    <mergeCell ref="E15:G15"/>
    <mergeCell ref="H15:H16"/>
    <mergeCell ref="A22:C22"/>
    <mergeCell ref="A23:C23"/>
    <mergeCell ref="A24:C24"/>
    <mergeCell ref="A25:C25"/>
    <mergeCell ref="A26:C26"/>
  </mergeCells>
  <printOptions/>
  <pageMargins left="0.9840277777777778" right="0.7479166666666667" top="0.39375" bottom="0.39375" header="0.5118055555555556" footer="0.5118055555555556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D34" sqref="D34"/>
    </sheetView>
  </sheetViews>
  <sheetFormatPr defaultColWidth="9.140625" defaultRowHeight="12.75"/>
  <cols>
    <col min="2" max="2" width="58.57421875" style="0" customWidth="1"/>
    <col min="3" max="3" width="11.140625" style="0" customWidth="1"/>
    <col min="4" max="4" width="12.140625" style="0" customWidth="1"/>
    <col min="5" max="5" width="13.7109375" style="0" customWidth="1"/>
    <col min="6" max="6" width="15.8515625" style="0" customWidth="1"/>
    <col min="7" max="7" width="12.140625" style="0" customWidth="1"/>
    <col min="8" max="8" width="11.140625" style="0" customWidth="1"/>
    <col min="9" max="9" width="11.00390625" style="0" customWidth="1"/>
    <col min="11" max="11" width="12.57421875" style="0" customWidth="1"/>
    <col min="12" max="12" width="11.57421875" style="0" customWidth="1"/>
    <col min="13" max="13" width="11.8515625" style="0" customWidth="1"/>
    <col min="14" max="14" width="10.57421875" style="0" customWidth="1"/>
    <col min="15" max="15" width="10.8515625" style="0" customWidth="1"/>
  </cols>
  <sheetData>
    <row r="1" spans="1:15" ht="13.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1"/>
      <c r="O1" s="91"/>
    </row>
    <row r="2" spans="1:15" ht="13.5">
      <c r="A2" s="90"/>
      <c r="B2" s="90"/>
      <c r="C2" s="90"/>
      <c r="D2" s="90"/>
      <c r="E2" s="90"/>
      <c r="F2" s="90"/>
      <c r="G2" s="92" t="s">
        <v>50</v>
      </c>
      <c r="H2" s="90"/>
      <c r="I2" s="90"/>
      <c r="J2" s="90"/>
      <c r="K2" s="90"/>
      <c r="L2" s="91"/>
      <c r="M2" s="91"/>
      <c r="N2" s="91"/>
      <c r="O2" s="91"/>
    </row>
    <row r="3" spans="1:15" ht="13.5">
      <c r="A3" s="90"/>
      <c r="B3" s="90"/>
      <c r="C3" s="90"/>
      <c r="D3" s="90"/>
      <c r="E3" s="90"/>
      <c r="F3" s="90"/>
      <c r="G3" s="92" t="s">
        <v>51</v>
      </c>
      <c r="H3" s="90"/>
      <c r="I3" s="90"/>
      <c r="J3" s="90"/>
      <c r="K3" s="90"/>
      <c r="L3" s="91"/>
      <c r="M3" s="91"/>
      <c r="N3" s="91"/>
      <c r="O3" s="91"/>
    </row>
    <row r="4" spans="1:15" ht="12.75">
      <c r="A4" s="9" t="s">
        <v>5</v>
      </c>
      <c r="B4" s="1"/>
      <c r="C4" s="93"/>
      <c r="D4" s="93"/>
      <c r="E4" s="94"/>
      <c r="F4" s="94"/>
      <c r="G4" s="94"/>
      <c r="H4" s="94"/>
      <c r="I4" s="94"/>
      <c r="J4" s="94"/>
      <c r="K4" s="94"/>
      <c r="L4" s="94"/>
      <c r="M4" s="95"/>
      <c r="N4" s="96"/>
      <c r="O4" s="94"/>
    </row>
    <row r="5" spans="1:15" ht="12.75">
      <c r="A5" s="9" t="s">
        <v>6</v>
      </c>
      <c r="B5" s="1"/>
      <c r="C5" s="97"/>
      <c r="D5" s="97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2.75">
      <c r="A6" s="97"/>
      <c r="B6" s="98"/>
      <c r="C6" s="98"/>
      <c r="D6" s="97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2.75">
      <c r="A9" s="99" t="s">
        <v>52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3.5">
      <c r="A10" s="91"/>
      <c r="B10" s="100"/>
      <c r="C10" s="90"/>
      <c r="D10" s="91"/>
      <c r="E10" s="91"/>
      <c r="F10" s="91"/>
      <c r="G10" s="90"/>
      <c r="H10" s="91"/>
      <c r="I10" s="91"/>
      <c r="J10" s="91"/>
      <c r="K10" s="91"/>
      <c r="L10" s="91"/>
      <c r="M10" s="91"/>
      <c r="N10" s="91"/>
      <c r="O10" s="91"/>
    </row>
    <row r="11" spans="1:18" ht="13.5">
      <c r="A11" s="91"/>
      <c r="B11" s="91"/>
      <c r="C11" s="91"/>
      <c r="D11" s="101"/>
      <c r="E11" s="101"/>
      <c r="F11" s="101"/>
      <c r="G11" s="91"/>
      <c r="H11" s="91"/>
      <c r="I11" s="91"/>
      <c r="J11" s="91"/>
      <c r="K11" s="91"/>
      <c r="L11" s="91"/>
      <c r="M11" t="s">
        <v>53</v>
      </c>
      <c r="N11" s="41"/>
      <c r="O11" s="102">
        <f>+O35</f>
        <v>0</v>
      </c>
      <c r="P11" s="103"/>
      <c r="Q11" s="103"/>
      <c r="R11" s="103"/>
    </row>
    <row r="12" spans="1:15" ht="13.5">
      <c r="A12" s="104"/>
      <c r="B12" s="105"/>
      <c r="C12" s="106"/>
      <c r="D12" s="107"/>
      <c r="E12" s="108"/>
      <c r="F12" s="109"/>
      <c r="G12" s="110" t="s">
        <v>54</v>
      </c>
      <c r="H12" s="110"/>
      <c r="I12" s="110"/>
      <c r="J12" s="110"/>
      <c r="K12" s="111"/>
      <c r="L12" s="110" t="s">
        <v>55</v>
      </c>
      <c r="M12" s="112"/>
      <c r="N12" s="112"/>
      <c r="O12" s="113"/>
    </row>
    <row r="13" spans="1:18" ht="13.5">
      <c r="A13" s="114" t="s">
        <v>12</v>
      </c>
      <c r="B13" s="115" t="s">
        <v>56</v>
      </c>
      <c r="C13" s="116" t="s">
        <v>57</v>
      </c>
      <c r="D13" s="117" t="s">
        <v>58</v>
      </c>
      <c r="E13" s="116" t="s">
        <v>59</v>
      </c>
      <c r="F13" s="117" t="s">
        <v>60</v>
      </c>
      <c r="G13" s="116" t="s">
        <v>61</v>
      </c>
      <c r="H13" s="116" t="s">
        <v>62</v>
      </c>
      <c r="I13" s="116" t="s">
        <v>63</v>
      </c>
      <c r="J13" s="116" t="s">
        <v>64</v>
      </c>
      <c r="K13" s="116" t="s">
        <v>65</v>
      </c>
      <c r="L13" s="116" t="s">
        <v>61</v>
      </c>
      <c r="M13" s="116" t="s">
        <v>62</v>
      </c>
      <c r="N13" s="116" t="s">
        <v>63</v>
      </c>
      <c r="O13" s="118" t="s">
        <v>66</v>
      </c>
      <c r="P13" s="119"/>
      <c r="Q13" s="120"/>
      <c r="R13" s="120"/>
    </row>
    <row r="14" spans="1:18" ht="13.5">
      <c r="A14" s="121"/>
      <c r="B14" s="122"/>
      <c r="C14" s="123" t="s">
        <v>67</v>
      </c>
      <c r="D14" s="124"/>
      <c r="E14" s="123" t="s">
        <v>68</v>
      </c>
      <c r="F14" s="124" t="s">
        <v>69</v>
      </c>
      <c r="G14" s="123"/>
      <c r="H14" s="123"/>
      <c r="I14" s="123"/>
      <c r="J14" s="123"/>
      <c r="K14" s="123" t="s">
        <v>68</v>
      </c>
      <c r="L14" s="123"/>
      <c r="M14" s="123"/>
      <c r="N14" s="123"/>
      <c r="O14" s="121" t="s">
        <v>70</v>
      </c>
      <c r="P14" s="125"/>
      <c r="Q14" s="91"/>
      <c r="R14" s="91"/>
    </row>
    <row r="15" spans="1:18" ht="13.5">
      <c r="A15" s="126"/>
      <c r="B15" s="126" t="s">
        <v>71</v>
      </c>
      <c r="C15" s="127"/>
      <c r="D15" s="128"/>
      <c r="E15" s="129"/>
      <c r="F15" s="129"/>
      <c r="G15" s="127"/>
      <c r="H15" s="127"/>
      <c r="I15" s="127"/>
      <c r="J15" s="127"/>
      <c r="K15" s="127"/>
      <c r="L15" s="127"/>
      <c r="M15" s="127"/>
      <c r="N15" s="127"/>
      <c r="O15" s="127"/>
      <c r="P15" s="115"/>
      <c r="Q15" s="115"/>
      <c r="R15" s="125"/>
    </row>
    <row r="16" spans="1:18" ht="13.5">
      <c r="A16" s="130">
        <v>1</v>
      </c>
      <c r="B16" s="131" t="s">
        <v>72</v>
      </c>
      <c r="C16" s="132" t="s">
        <v>73</v>
      </c>
      <c r="D16" s="133">
        <v>40</v>
      </c>
      <c r="E16" s="134"/>
      <c r="F16" s="134"/>
      <c r="G16" s="134"/>
      <c r="H16" s="134"/>
      <c r="I16" s="134"/>
      <c r="J16" s="135"/>
      <c r="K16" s="135"/>
      <c r="L16" s="135"/>
      <c r="M16" s="135"/>
      <c r="N16" s="135"/>
      <c r="O16" s="135"/>
      <c r="P16" s="125"/>
      <c r="Q16" s="125"/>
      <c r="R16" s="125"/>
    </row>
    <row r="17" spans="1:18" ht="13.5">
      <c r="A17" s="130"/>
      <c r="B17" s="136" t="s">
        <v>74</v>
      </c>
      <c r="C17" s="132" t="s">
        <v>73</v>
      </c>
      <c r="D17" s="133">
        <f>D16</f>
        <v>40</v>
      </c>
      <c r="E17" s="134"/>
      <c r="F17" s="134"/>
      <c r="G17" s="134"/>
      <c r="H17" s="134"/>
      <c r="I17" s="134"/>
      <c r="J17" s="135"/>
      <c r="K17" s="135"/>
      <c r="L17" s="135"/>
      <c r="M17" s="135"/>
      <c r="N17" s="135"/>
      <c r="O17" s="135"/>
      <c r="P17" s="125"/>
      <c r="Q17" s="125"/>
      <c r="R17" s="125"/>
    </row>
    <row r="18" spans="1:18" ht="13.5">
      <c r="A18" s="130">
        <v>2</v>
      </c>
      <c r="B18" s="131" t="s">
        <v>75</v>
      </c>
      <c r="C18" s="132" t="s">
        <v>76</v>
      </c>
      <c r="D18" s="133">
        <f>D16*2.2</f>
        <v>88</v>
      </c>
      <c r="E18" s="134"/>
      <c r="F18" s="134"/>
      <c r="G18" s="134"/>
      <c r="H18" s="134"/>
      <c r="I18" s="134"/>
      <c r="J18" s="135"/>
      <c r="K18" s="135"/>
      <c r="L18" s="135"/>
      <c r="M18" s="135"/>
      <c r="N18" s="135"/>
      <c r="O18" s="135"/>
      <c r="P18" s="125"/>
      <c r="Q18" s="125"/>
      <c r="R18" s="125"/>
    </row>
    <row r="19" spans="1:18" ht="13.5">
      <c r="A19" s="130"/>
      <c r="B19" s="136" t="s">
        <v>77</v>
      </c>
      <c r="C19" s="132" t="s">
        <v>76</v>
      </c>
      <c r="D19" s="133">
        <f>D18*1.1</f>
        <v>96.80000000000001</v>
      </c>
      <c r="E19" s="134"/>
      <c r="F19" s="134"/>
      <c r="G19" s="134"/>
      <c r="H19" s="134"/>
      <c r="I19" s="134"/>
      <c r="J19" s="135"/>
      <c r="K19" s="135"/>
      <c r="L19" s="135"/>
      <c r="M19" s="135"/>
      <c r="N19" s="135"/>
      <c r="O19" s="135"/>
      <c r="P19" s="125"/>
      <c r="Q19" s="125"/>
      <c r="R19" s="125"/>
    </row>
    <row r="20" spans="1:18" ht="13.5">
      <c r="A20" s="130">
        <v>3</v>
      </c>
      <c r="B20" s="136" t="s">
        <v>78</v>
      </c>
      <c r="C20" s="132" t="s">
        <v>73</v>
      </c>
      <c r="D20" s="133">
        <v>105</v>
      </c>
      <c r="E20" s="134"/>
      <c r="F20" s="134"/>
      <c r="G20" s="134"/>
      <c r="H20" s="134"/>
      <c r="I20" s="134"/>
      <c r="J20" s="135"/>
      <c r="K20" s="135"/>
      <c r="L20" s="135"/>
      <c r="M20" s="135"/>
      <c r="N20" s="135"/>
      <c r="O20" s="135"/>
      <c r="P20" s="125"/>
      <c r="Q20" s="125"/>
      <c r="R20" s="125"/>
    </row>
    <row r="21" spans="1:18" ht="13.5">
      <c r="A21" s="130">
        <v>4</v>
      </c>
      <c r="B21" s="137" t="s">
        <v>79</v>
      </c>
      <c r="C21" s="132" t="s">
        <v>80</v>
      </c>
      <c r="D21" s="133">
        <v>1</v>
      </c>
      <c r="E21" s="134"/>
      <c r="F21" s="134"/>
      <c r="G21" s="134"/>
      <c r="H21" s="134"/>
      <c r="I21" s="134"/>
      <c r="J21" s="135"/>
      <c r="K21" s="135"/>
      <c r="L21" s="135"/>
      <c r="M21" s="135"/>
      <c r="N21" s="135"/>
      <c r="O21" s="135"/>
      <c r="P21" s="125"/>
      <c r="Q21" s="125"/>
      <c r="R21" s="125"/>
    </row>
    <row r="22" spans="1:18" ht="15.75">
      <c r="A22" s="130">
        <v>5</v>
      </c>
      <c r="B22" s="138" t="s">
        <v>81</v>
      </c>
      <c r="C22" s="132" t="s">
        <v>80</v>
      </c>
      <c r="D22" s="133">
        <v>1</v>
      </c>
      <c r="E22" s="134"/>
      <c r="F22" s="134"/>
      <c r="G22" s="134"/>
      <c r="H22" s="134"/>
      <c r="I22" s="134"/>
      <c r="J22" s="135"/>
      <c r="K22" s="135"/>
      <c r="L22" s="135"/>
      <c r="M22" s="135"/>
      <c r="N22" s="135"/>
      <c r="O22" s="135"/>
      <c r="P22" s="125"/>
      <c r="Q22" s="125"/>
      <c r="R22" s="125"/>
    </row>
    <row r="23" spans="1:18" ht="15.75">
      <c r="A23" s="130">
        <v>6</v>
      </c>
      <c r="B23" s="138" t="s">
        <v>82</v>
      </c>
      <c r="C23" s="132" t="s">
        <v>80</v>
      </c>
      <c r="D23" s="133">
        <v>1</v>
      </c>
      <c r="E23" s="134"/>
      <c r="F23" s="134"/>
      <c r="G23" s="134"/>
      <c r="H23" s="134"/>
      <c r="I23" s="134"/>
      <c r="J23" s="135"/>
      <c r="K23" s="135"/>
      <c r="L23" s="135"/>
      <c r="M23" s="135"/>
      <c r="N23" s="135"/>
      <c r="O23" s="135"/>
      <c r="P23" s="125"/>
      <c r="Q23" s="125"/>
      <c r="R23" s="125"/>
    </row>
    <row r="24" spans="1:18" ht="13.5">
      <c r="A24" s="130">
        <v>7</v>
      </c>
      <c r="B24" s="131" t="s">
        <v>83</v>
      </c>
      <c r="C24" s="132" t="s">
        <v>84</v>
      </c>
      <c r="D24" s="139">
        <v>3</v>
      </c>
      <c r="E24" s="134"/>
      <c r="F24" s="134"/>
      <c r="G24" s="134"/>
      <c r="H24" s="134"/>
      <c r="I24" s="134"/>
      <c r="J24" s="135"/>
      <c r="K24" s="135"/>
      <c r="L24" s="135"/>
      <c r="M24" s="135"/>
      <c r="N24" s="135"/>
      <c r="O24" s="135"/>
      <c r="P24" s="125"/>
      <c r="Q24" s="125"/>
      <c r="R24" s="125"/>
    </row>
    <row r="25" spans="1:18" ht="15.75">
      <c r="A25" s="130">
        <v>8</v>
      </c>
      <c r="B25" s="140" t="s">
        <v>85</v>
      </c>
      <c r="C25" s="130" t="s">
        <v>86</v>
      </c>
      <c r="D25" s="141">
        <v>1</v>
      </c>
      <c r="E25" s="134"/>
      <c r="F25" s="134"/>
      <c r="G25" s="134"/>
      <c r="H25" s="134"/>
      <c r="I25" s="134"/>
      <c r="J25" s="135"/>
      <c r="K25" s="135"/>
      <c r="L25" s="135"/>
      <c r="M25" s="135"/>
      <c r="N25" s="135"/>
      <c r="O25" s="135"/>
      <c r="P25" s="125"/>
      <c r="Q25" s="125"/>
      <c r="R25" s="125"/>
    </row>
    <row r="26" spans="1:18" ht="27.75">
      <c r="A26" s="130">
        <v>9</v>
      </c>
      <c r="B26" s="138" t="s">
        <v>87</v>
      </c>
      <c r="C26" s="132" t="s">
        <v>80</v>
      </c>
      <c r="D26" s="133">
        <v>1</v>
      </c>
      <c r="E26" s="134"/>
      <c r="F26" s="134"/>
      <c r="G26" s="134"/>
      <c r="H26" s="134"/>
      <c r="I26" s="134"/>
      <c r="J26" s="135"/>
      <c r="K26" s="135"/>
      <c r="L26" s="135"/>
      <c r="M26" s="135"/>
      <c r="N26" s="135"/>
      <c r="O26" s="135"/>
      <c r="P26" s="125"/>
      <c r="Q26" s="125"/>
      <c r="R26" s="125"/>
    </row>
    <row r="27" spans="1:18" ht="13.5">
      <c r="A27" s="130">
        <v>10</v>
      </c>
      <c r="B27" s="131" t="s">
        <v>88</v>
      </c>
      <c r="C27" s="132" t="s">
        <v>84</v>
      </c>
      <c r="D27" s="139">
        <v>3</v>
      </c>
      <c r="E27" s="134"/>
      <c r="F27" s="134"/>
      <c r="G27" s="134"/>
      <c r="H27" s="134"/>
      <c r="I27" s="134"/>
      <c r="J27" s="135"/>
      <c r="K27" s="135"/>
      <c r="L27" s="135"/>
      <c r="M27" s="135"/>
      <c r="N27" s="135"/>
      <c r="O27" s="135"/>
      <c r="P27" s="125"/>
      <c r="Q27" s="125"/>
      <c r="R27" s="125"/>
    </row>
    <row r="28" spans="1:18" ht="15.75">
      <c r="A28" s="130">
        <v>11</v>
      </c>
      <c r="B28" s="140" t="s">
        <v>89</v>
      </c>
      <c r="C28" s="130" t="s">
        <v>80</v>
      </c>
      <c r="D28" s="141">
        <v>1</v>
      </c>
      <c r="E28" s="134"/>
      <c r="F28" s="134"/>
      <c r="G28" s="134"/>
      <c r="H28" s="134"/>
      <c r="I28" s="134"/>
      <c r="J28" s="135"/>
      <c r="K28" s="135"/>
      <c r="L28" s="135"/>
      <c r="M28" s="135"/>
      <c r="N28" s="135"/>
      <c r="O28" s="135"/>
      <c r="P28" s="125"/>
      <c r="Q28" s="125"/>
      <c r="R28" s="125"/>
    </row>
    <row r="29" spans="1:18" ht="13.5">
      <c r="A29" s="130">
        <v>12</v>
      </c>
      <c r="B29" s="131" t="s">
        <v>90</v>
      </c>
      <c r="C29" s="132" t="s">
        <v>80</v>
      </c>
      <c r="D29" s="139">
        <v>2</v>
      </c>
      <c r="E29" s="134"/>
      <c r="F29" s="134"/>
      <c r="G29" s="134"/>
      <c r="H29" s="134"/>
      <c r="I29" s="134"/>
      <c r="J29" s="135"/>
      <c r="K29" s="135"/>
      <c r="L29" s="135"/>
      <c r="M29" s="135"/>
      <c r="N29" s="135"/>
      <c r="O29" s="135"/>
      <c r="P29" s="125"/>
      <c r="Q29" s="125"/>
      <c r="R29" s="125"/>
    </row>
    <row r="30" spans="1:18" ht="13.5">
      <c r="A30" s="130">
        <v>13</v>
      </c>
      <c r="B30" s="137" t="s">
        <v>91</v>
      </c>
      <c r="C30" s="132" t="s">
        <v>92</v>
      </c>
      <c r="D30" s="133">
        <v>1</v>
      </c>
      <c r="E30" s="134"/>
      <c r="F30" s="134"/>
      <c r="G30" s="134"/>
      <c r="H30" s="134"/>
      <c r="I30" s="134"/>
      <c r="J30" s="135"/>
      <c r="K30" s="135"/>
      <c r="L30" s="135"/>
      <c r="M30" s="135"/>
      <c r="N30" s="135"/>
      <c r="O30" s="135"/>
      <c r="P30" s="125"/>
      <c r="Q30" s="125"/>
      <c r="R30" s="125"/>
    </row>
    <row r="31" spans="1:18" ht="15.75">
      <c r="A31" s="130">
        <v>14</v>
      </c>
      <c r="B31" s="140" t="s">
        <v>93</v>
      </c>
      <c r="C31" s="130" t="s">
        <v>94</v>
      </c>
      <c r="D31" s="142">
        <v>1</v>
      </c>
      <c r="E31" s="134"/>
      <c r="F31" s="134"/>
      <c r="G31" s="134"/>
      <c r="H31" s="134"/>
      <c r="I31" s="134"/>
      <c r="J31" s="135"/>
      <c r="K31" s="135"/>
      <c r="L31" s="135"/>
      <c r="M31" s="135"/>
      <c r="N31" s="135"/>
      <c r="O31" s="135"/>
      <c r="P31" s="125"/>
      <c r="Q31" s="125"/>
      <c r="R31" s="125"/>
    </row>
    <row r="32" spans="1:18" ht="13.5">
      <c r="A32" s="143"/>
      <c r="B32" s="144"/>
      <c r="C32" s="145"/>
      <c r="D32" s="143"/>
      <c r="E32" s="143"/>
      <c r="F32" s="143"/>
      <c r="G32" s="146"/>
      <c r="H32" s="146"/>
      <c r="I32" s="146"/>
      <c r="J32" s="146"/>
      <c r="K32" s="146"/>
      <c r="L32" s="147"/>
      <c r="M32" s="147"/>
      <c r="N32" s="147"/>
      <c r="O32" s="147"/>
      <c r="P32" s="125"/>
      <c r="Q32" s="125"/>
      <c r="R32" s="125"/>
    </row>
    <row r="33" spans="1:18" ht="13.5">
      <c r="A33" s="148"/>
      <c r="B33" s="149" t="s">
        <v>95</v>
      </c>
      <c r="C33" s="148" t="s">
        <v>96</v>
      </c>
      <c r="D33" s="150"/>
      <c r="E33" s="150"/>
      <c r="F33" s="150"/>
      <c r="G33" s="128"/>
      <c r="H33" s="128"/>
      <c r="I33" s="128"/>
      <c r="J33" s="128"/>
      <c r="K33" s="128">
        <f>SUM(K16:K32)</f>
        <v>0</v>
      </c>
      <c r="L33" s="151">
        <f>SUM(L16:L32)</f>
        <v>0</v>
      </c>
      <c r="M33" s="151">
        <f>SUM(M16:M32)</f>
        <v>0</v>
      </c>
      <c r="N33" s="151">
        <f>SUM(N16:N32)</f>
        <v>0</v>
      </c>
      <c r="O33" s="151">
        <f>SUM(O16:O32)</f>
        <v>0</v>
      </c>
      <c r="P33" s="125"/>
      <c r="Q33" s="119"/>
      <c r="R33" s="125"/>
    </row>
    <row r="34" spans="1:18" ht="13.5">
      <c r="A34" s="152"/>
      <c r="B34" s="153" t="s">
        <v>97</v>
      </c>
      <c r="C34" s="154" t="s">
        <v>98</v>
      </c>
      <c r="D34" s="152"/>
      <c r="E34" s="155"/>
      <c r="F34" s="155"/>
      <c r="G34" s="142"/>
      <c r="H34" s="142"/>
      <c r="I34" s="142"/>
      <c r="J34" s="142"/>
      <c r="K34" s="142"/>
      <c r="L34" s="156"/>
      <c r="M34" s="156">
        <f>ROUND(M33*D34/100,2)</f>
        <v>0</v>
      </c>
      <c r="N34" s="156"/>
      <c r="O34" s="156">
        <f>N34+M34+L34</f>
        <v>0</v>
      </c>
      <c r="P34" s="125"/>
      <c r="Q34" s="119"/>
      <c r="R34" s="125"/>
    </row>
    <row r="35" spans="1:18" ht="13.5">
      <c r="A35" s="152"/>
      <c r="B35" s="155" t="s">
        <v>99</v>
      </c>
      <c r="C35" s="154" t="s">
        <v>96</v>
      </c>
      <c r="D35" s="155"/>
      <c r="E35" s="155"/>
      <c r="F35" s="155"/>
      <c r="G35" s="142"/>
      <c r="H35" s="142"/>
      <c r="I35" s="142"/>
      <c r="J35" s="142"/>
      <c r="K35" s="142"/>
      <c r="L35" s="156">
        <f>+L33</f>
        <v>0</v>
      </c>
      <c r="M35" s="156">
        <f>+M34+M33</f>
        <v>0</v>
      </c>
      <c r="N35" s="156">
        <f>+N33</f>
        <v>0</v>
      </c>
      <c r="O35" s="156">
        <f>+O34+O33</f>
        <v>0</v>
      </c>
      <c r="P35" s="125"/>
      <c r="Q35" s="119"/>
      <c r="R35" s="125"/>
    </row>
    <row r="36" spans="1:18" ht="13.5">
      <c r="A36" s="157"/>
      <c r="B36" s="158"/>
      <c r="C36" s="159"/>
      <c r="D36" s="160"/>
      <c r="E36" s="160"/>
      <c r="F36" s="160"/>
      <c r="G36" s="142"/>
      <c r="H36" s="142"/>
      <c r="I36" s="142"/>
      <c r="J36" s="142"/>
      <c r="K36" s="142"/>
      <c r="L36" s="161"/>
      <c r="M36" s="161"/>
      <c r="N36" s="161"/>
      <c r="O36" s="156"/>
      <c r="P36" s="125"/>
      <c r="Q36" s="125"/>
      <c r="R36" s="125"/>
    </row>
    <row r="37" spans="1:18" ht="13.5">
      <c r="A37" s="125"/>
      <c r="B37" s="162"/>
      <c r="C37" s="115"/>
      <c r="D37" s="163"/>
      <c r="E37" s="163"/>
      <c r="F37" s="163"/>
      <c r="G37" s="164"/>
      <c r="H37" s="164"/>
      <c r="I37" s="164"/>
      <c r="J37" s="164"/>
      <c r="K37" s="164"/>
      <c r="L37" s="119"/>
      <c r="M37" s="119"/>
      <c r="N37" s="119"/>
      <c r="O37" s="165"/>
      <c r="P37" s="125"/>
      <c r="Q37" s="125"/>
      <c r="R37" s="125"/>
    </row>
    <row r="38" spans="1:18" ht="13.5">
      <c r="A38" s="91"/>
      <c r="B38" s="1" t="s">
        <v>21</v>
      </c>
      <c r="C38" s="88"/>
      <c r="D38" s="101"/>
      <c r="E38" s="101"/>
      <c r="F38" s="101"/>
      <c r="G38" s="91"/>
      <c r="H38" s="91"/>
      <c r="I38" s="91"/>
      <c r="J38" s="91"/>
      <c r="K38" s="91"/>
      <c r="L38" s="91"/>
      <c r="M38" s="91"/>
      <c r="N38" s="91"/>
      <c r="O38" s="91"/>
      <c r="P38" s="125"/>
      <c r="Q38" s="125"/>
      <c r="R38" s="125"/>
    </row>
    <row r="39" spans="1:18" ht="13.5">
      <c r="A39" s="91"/>
      <c r="B39" s="1" t="s">
        <v>22</v>
      </c>
      <c r="C39" s="41"/>
      <c r="D39" s="101"/>
      <c r="E39" s="101"/>
      <c r="F39" s="101"/>
      <c r="G39" s="91"/>
      <c r="H39" s="91"/>
      <c r="I39" s="91"/>
      <c r="J39" s="91"/>
      <c r="K39" s="91"/>
      <c r="L39" s="91"/>
      <c r="M39" s="91"/>
      <c r="N39" s="91"/>
      <c r="O39" s="166"/>
      <c r="P39" s="125"/>
      <c r="Q39" s="125"/>
      <c r="R39" s="125"/>
    </row>
    <row r="40" spans="1:18" ht="13.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25"/>
      <c r="Q40" s="119"/>
      <c r="R40" s="125"/>
    </row>
  </sheetData>
  <printOptions/>
  <pageMargins left="0.7083333333333334" right="0.7083333333333334" top="0.7479166666666667" bottom="0.7479166666666667" header="0.5118055555555556" footer="0.5118055555555556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9"/>
  <sheetViews>
    <sheetView zoomScale="75" zoomScaleNormal="75" workbookViewId="0" topLeftCell="A62">
      <selection activeCell="D81" sqref="D81"/>
    </sheetView>
  </sheetViews>
  <sheetFormatPr defaultColWidth="9.140625" defaultRowHeight="12.75"/>
  <cols>
    <col min="2" max="2" width="45.00390625" style="0" customWidth="1"/>
    <col min="4" max="4" width="11.7109375" style="0" customWidth="1"/>
    <col min="5" max="5" width="14.8515625" style="0" customWidth="1"/>
    <col min="6" max="6" width="16.7109375" style="0" customWidth="1"/>
    <col min="7" max="7" width="14.140625" style="0" customWidth="1"/>
    <col min="8" max="8" width="12.28125" style="0" customWidth="1"/>
    <col min="9" max="9" width="12.140625" style="0" customWidth="1"/>
    <col min="10" max="10" width="10.8515625" style="0" customWidth="1"/>
    <col min="11" max="11" width="12.00390625" style="0" customWidth="1"/>
    <col min="12" max="12" width="11.57421875" style="0" customWidth="1"/>
    <col min="13" max="13" width="12.00390625" style="0" customWidth="1"/>
    <col min="14" max="14" width="11.7109375" style="0" customWidth="1"/>
    <col min="15" max="15" width="12.421875" style="0" customWidth="1"/>
  </cols>
  <sheetData>
    <row r="1" spans="1:18" ht="12.75">
      <c r="A1" s="9" t="e">
        <f>#REF!</f>
        <v>#REF!</v>
      </c>
      <c r="B1" s="167"/>
      <c r="C1" s="168"/>
      <c r="D1" s="169"/>
      <c r="E1" s="167"/>
      <c r="F1" s="170"/>
      <c r="G1" s="171"/>
      <c r="H1" s="171"/>
      <c r="I1" s="171"/>
      <c r="J1" s="172"/>
      <c r="K1" s="171"/>
      <c r="L1" s="171"/>
      <c r="M1" s="171"/>
      <c r="N1" s="171"/>
      <c r="O1" s="171"/>
      <c r="P1" s="171"/>
      <c r="Q1" s="171"/>
      <c r="R1" s="171"/>
    </row>
    <row r="2" spans="1:18" ht="12.75">
      <c r="A2" s="9" t="e">
        <f>#REF!</f>
        <v>#REF!</v>
      </c>
      <c r="B2" s="167"/>
      <c r="C2" s="168"/>
      <c r="D2" s="169"/>
      <c r="E2" s="167"/>
      <c r="F2" s="173"/>
      <c r="G2" s="171"/>
      <c r="H2" s="171"/>
      <c r="I2" s="171"/>
      <c r="J2" s="172"/>
      <c r="K2" s="171"/>
      <c r="L2" s="171"/>
      <c r="M2" s="171"/>
      <c r="N2" s="171"/>
      <c r="O2" s="171"/>
      <c r="P2" s="171"/>
      <c r="Q2" s="171"/>
      <c r="R2" s="171"/>
    </row>
    <row r="3" spans="1:18" ht="12.75">
      <c r="A3" s="174"/>
      <c r="B3" s="167"/>
      <c r="C3" s="167"/>
      <c r="D3" s="169"/>
      <c r="E3" s="167"/>
      <c r="F3" s="168"/>
      <c r="G3" s="171"/>
      <c r="H3" s="171"/>
      <c r="I3" s="171"/>
      <c r="J3" s="172"/>
      <c r="K3" s="171"/>
      <c r="L3" s="171"/>
      <c r="M3" s="171"/>
      <c r="N3" s="171"/>
      <c r="O3" s="171"/>
      <c r="P3" s="171"/>
      <c r="Q3" s="171"/>
      <c r="R3" s="171"/>
    </row>
    <row r="4" spans="1:18" ht="17.25">
      <c r="A4" s="173"/>
      <c r="B4" s="41"/>
      <c r="C4" s="41"/>
      <c r="D4" s="175"/>
      <c r="E4" s="167"/>
      <c r="F4" s="92" t="s">
        <v>100</v>
      </c>
      <c r="G4" s="176"/>
      <c r="H4" s="171"/>
      <c r="I4" s="171"/>
      <c r="J4" s="172"/>
      <c r="K4" s="171"/>
      <c r="L4" s="171"/>
      <c r="M4" s="171"/>
      <c r="N4" s="171"/>
      <c r="O4" s="171"/>
      <c r="P4" s="171"/>
      <c r="Q4" s="171"/>
      <c r="R4" s="171"/>
    </row>
    <row r="5" spans="1:18" ht="12.75">
      <c r="A5" s="174"/>
      <c r="B5" s="167"/>
      <c r="C5" s="167"/>
      <c r="D5" s="169"/>
      <c r="E5" s="167"/>
      <c r="F5" s="177" t="s">
        <v>101</v>
      </c>
      <c r="G5" s="171"/>
      <c r="H5" s="171"/>
      <c r="I5" s="171"/>
      <c r="J5" s="172"/>
      <c r="K5" s="171"/>
      <c r="L5" s="171"/>
      <c r="M5" s="171"/>
      <c r="N5" s="171"/>
      <c r="O5" s="171"/>
      <c r="P5" s="171"/>
      <c r="Q5" s="171"/>
      <c r="R5" s="171"/>
    </row>
    <row r="6" spans="1:18" ht="12.75">
      <c r="A6" s="99" t="s">
        <v>102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71"/>
      <c r="Q6" s="171"/>
      <c r="R6" s="168"/>
    </row>
    <row r="7" spans="1:18" ht="15">
      <c r="A7" s="9" t="s">
        <v>103</v>
      </c>
      <c r="B7" s="177"/>
      <c r="C7" s="167"/>
      <c r="D7" s="169"/>
      <c r="E7" s="167"/>
      <c r="F7" s="41"/>
      <c r="G7" s="41"/>
      <c r="H7" s="41"/>
      <c r="I7" s="41"/>
      <c r="J7" s="172"/>
      <c r="K7" s="173"/>
      <c r="L7" s="41"/>
      <c r="M7" s="167" t="s">
        <v>104</v>
      </c>
      <c r="N7" s="173"/>
      <c r="O7" s="178">
        <f>+O82</f>
        <v>0</v>
      </c>
      <c r="P7" s="171"/>
      <c r="Q7" s="171"/>
      <c r="R7" s="171"/>
    </row>
    <row r="8" spans="1:18" ht="12.75">
      <c r="A8" s="171"/>
      <c r="B8" s="171"/>
      <c r="C8" s="171"/>
      <c r="D8" s="179"/>
      <c r="E8" s="171"/>
      <c r="F8" s="180"/>
      <c r="G8" s="171"/>
      <c r="H8" s="171"/>
      <c r="I8" s="171"/>
      <c r="J8" s="172"/>
      <c r="K8" s="171"/>
      <c r="L8" s="171"/>
      <c r="M8" s="171"/>
      <c r="N8" s="171"/>
      <c r="O8" s="171"/>
      <c r="P8" s="103"/>
      <c r="Q8" s="103"/>
      <c r="R8" s="103"/>
    </row>
    <row r="9" spans="1:18" ht="13.5">
      <c r="A9" s="104"/>
      <c r="B9" s="105"/>
      <c r="C9" s="106"/>
      <c r="D9" s="107"/>
      <c r="E9" s="108"/>
      <c r="F9" s="109"/>
      <c r="G9" s="110" t="s">
        <v>54</v>
      </c>
      <c r="H9" s="110"/>
      <c r="I9" s="110"/>
      <c r="J9" s="110"/>
      <c r="K9" s="111"/>
      <c r="L9" s="110" t="s">
        <v>55</v>
      </c>
      <c r="M9" s="112"/>
      <c r="N9" s="112"/>
      <c r="O9" s="113"/>
      <c r="P9" s="41"/>
      <c r="Q9" s="41"/>
      <c r="R9" s="41"/>
    </row>
    <row r="10" spans="1:18" ht="13.5">
      <c r="A10" s="114" t="s">
        <v>12</v>
      </c>
      <c r="B10" s="115" t="s">
        <v>56</v>
      </c>
      <c r="C10" s="116" t="s">
        <v>57</v>
      </c>
      <c r="D10" s="117" t="s">
        <v>58</v>
      </c>
      <c r="E10" s="116" t="s">
        <v>59</v>
      </c>
      <c r="F10" s="117" t="s">
        <v>60</v>
      </c>
      <c r="G10" s="116" t="s">
        <v>61</v>
      </c>
      <c r="H10" s="116" t="s">
        <v>62</v>
      </c>
      <c r="I10" s="116" t="s">
        <v>63</v>
      </c>
      <c r="J10" s="116" t="s">
        <v>64</v>
      </c>
      <c r="K10" s="116" t="s">
        <v>65</v>
      </c>
      <c r="L10" s="116" t="s">
        <v>61</v>
      </c>
      <c r="M10" s="116" t="s">
        <v>62</v>
      </c>
      <c r="N10" s="116" t="s">
        <v>63</v>
      </c>
      <c r="O10" s="118" t="s">
        <v>66</v>
      </c>
      <c r="P10" s="41"/>
      <c r="Q10" s="41"/>
      <c r="R10" s="41"/>
    </row>
    <row r="11" spans="1:18" ht="13.5">
      <c r="A11" s="121"/>
      <c r="B11" s="122"/>
      <c r="C11" s="123" t="s">
        <v>67</v>
      </c>
      <c r="D11" s="124"/>
      <c r="E11" s="123" t="s">
        <v>68</v>
      </c>
      <c r="F11" s="124" t="s">
        <v>69</v>
      </c>
      <c r="G11" s="123"/>
      <c r="H11" s="123"/>
      <c r="I11" s="123"/>
      <c r="J11" s="123"/>
      <c r="K11" s="123" t="s">
        <v>68</v>
      </c>
      <c r="L11" s="123"/>
      <c r="M11" s="123"/>
      <c r="N11" s="123"/>
      <c r="O11" s="121" t="s">
        <v>70</v>
      </c>
      <c r="P11" s="41"/>
      <c r="Q11" s="41"/>
      <c r="R11" s="41"/>
    </row>
    <row r="12" spans="1:18" ht="12.75">
      <c r="A12" s="181"/>
      <c r="B12" s="182"/>
      <c r="C12" s="183"/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89"/>
      <c r="Q12" s="41"/>
      <c r="R12" s="41"/>
    </row>
    <row r="13" spans="1:18" ht="12.75">
      <c r="A13" s="181"/>
      <c r="B13" s="182" t="s">
        <v>105</v>
      </c>
      <c r="C13" s="186"/>
      <c r="D13" s="186"/>
      <c r="E13" s="185"/>
      <c r="F13" s="185"/>
      <c r="G13" s="134"/>
      <c r="H13" s="185"/>
      <c r="I13" s="185"/>
      <c r="J13" s="185"/>
      <c r="K13" s="185"/>
      <c r="L13" s="185"/>
      <c r="M13" s="185"/>
      <c r="N13" s="185"/>
      <c r="O13" s="185"/>
      <c r="P13" s="89"/>
      <c r="Q13" s="89"/>
      <c r="R13" s="41"/>
    </row>
    <row r="14" spans="1:18" ht="12.75">
      <c r="A14" s="181"/>
      <c r="B14" s="187" t="s">
        <v>106</v>
      </c>
      <c r="C14" s="183"/>
      <c r="D14" s="184"/>
      <c r="E14" s="185"/>
      <c r="F14" s="185"/>
      <c r="G14" s="134"/>
      <c r="H14" s="185"/>
      <c r="I14" s="185"/>
      <c r="J14" s="185"/>
      <c r="K14" s="185"/>
      <c r="L14" s="185"/>
      <c r="M14" s="185"/>
      <c r="N14" s="185"/>
      <c r="O14" s="185"/>
      <c r="P14" s="89"/>
      <c r="Q14" s="41"/>
      <c r="R14" s="41"/>
    </row>
    <row r="15" spans="1:18" ht="37.5">
      <c r="A15" s="181">
        <v>1</v>
      </c>
      <c r="B15" s="69" t="s">
        <v>107</v>
      </c>
      <c r="C15" s="188" t="s">
        <v>76</v>
      </c>
      <c r="D15" s="188">
        <v>1.76</v>
      </c>
      <c r="E15" s="185"/>
      <c r="F15" s="185"/>
      <c r="G15" s="134"/>
      <c r="H15" s="185"/>
      <c r="I15" s="185"/>
      <c r="J15" s="185"/>
      <c r="K15" s="185"/>
      <c r="L15" s="185"/>
      <c r="M15" s="185"/>
      <c r="N15" s="185"/>
      <c r="O15" s="185"/>
      <c r="P15" s="89"/>
      <c r="Q15" s="89"/>
      <c r="R15" s="41"/>
    </row>
    <row r="16" spans="1:18" ht="25.5">
      <c r="A16" s="181">
        <v>2</v>
      </c>
      <c r="B16" s="189" t="s">
        <v>108</v>
      </c>
      <c r="C16" s="183" t="s">
        <v>76</v>
      </c>
      <c r="D16" s="187">
        <f>+D15</f>
        <v>1.76</v>
      </c>
      <c r="E16" s="185"/>
      <c r="F16" s="185"/>
      <c r="G16" s="134"/>
      <c r="H16" s="185"/>
      <c r="I16" s="185"/>
      <c r="J16" s="185"/>
      <c r="K16" s="185"/>
      <c r="L16" s="185"/>
      <c r="M16" s="185"/>
      <c r="N16" s="185"/>
      <c r="O16" s="185"/>
      <c r="P16" s="89"/>
      <c r="Q16" s="41"/>
      <c r="R16" s="41"/>
    </row>
    <row r="17" spans="1:18" ht="14.25">
      <c r="A17" s="181"/>
      <c r="B17" s="190" t="s">
        <v>109</v>
      </c>
      <c r="C17" s="183" t="s">
        <v>110</v>
      </c>
      <c r="D17" s="191">
        <f>+D16*0.11</f>
        <v>0.1936</v>
      </c>
      <c r="E17" s="185"/>
      <c r="F17" s="185"/>
      <c r="G17" s="134"/>
      <c r="H17" s="185"/>
      <c r="I17" s="185"/>
      <c r="J17" s="185"/>
      <c r="K17" s="185"/>
      <c r="L17" s="185"/>
      <c r="M17" s="185"/>
      <c r="N17" s="185"/>
      <c r="O17" s="185"/>
      <c r="P17" s="41"/>
      <c r="Q17" s="41"/>
      <c r="R17" s="41"/>
    </row>
    <row r="18" spans="1:18" ht="37.5">
      <c r="A18" s="181">
        <v>3</v>
      </c>
      <c r="B18" s="189" t="s">
        <v>111</v>
      </c>
      <c r="C18" s="183" t="s">
        <v>76</v>
      </c>
      <c r="D18" s="187">
        <f>+D16</f>
        <v>1.76</v>
      </c>
      <c r="E18" s="185"/>
      <c r="F18" s="185"/>
      <c r="G18" s="134"/>
      <c r="H18" s="185"/>
      <c r="I18" s="185"/>
      <c r="J18" s="185"/>
      <c r="K18" s="185"/>
      <c r="L18" s="185"/>
      <c r="M18" s="185"/>
      <c r="N18" s="185"/>
      <c r="O18" s="185"/>
      <c r="P18" s="89"/>
      <c r="Q18" s="41"/>
      <c r="R18" s="41"/>
    </row>
    <row r="19" spans="1:18" ht="25.5">
      <c r="A19" s="181"/>
      <c r="B19" s="190" t="s">
        <v>112</v>
      </c>
      <c r="C19" s="183" t="s">
        <v>113</v>
      </c>
      <c r="D19" s="191">
        <f>+D18*0.25</f>
        <v>0.44</v>
      </c>
      <c r="E19" s="185"/>
      <c r="F19" s="185"/>
      <c r="G19" s="134"/>
      <c r="H19" s="185"/>
      <c r="I19" s="185"/>
      <c r="J19" s="185"/>
      <c r="K19" s="185"/>
      <c r="L19" s="185"/>
      <c r="M19" s="185"/>
      <c r="N19" s="185"/>
      <c r="O19" s="185"/>
      <c r="P19" s="89"/>
      <c r="Q19" s="41"/>
      <c r="R19" s="41"/>
    </row>
    <row r="20" spans="1:18" ht="14.25">
      <c r="A20" s="181"/>
      <c r="B20" s="187" t="s">
        <v>114</v>
      </c>
      <c r="C20" s="183"/>
      <c r="D20" s="184"/>
      <c r="E20" s="185"/>
      <c r="F20" s="185"/>
      <c r="G20" s="134"/>
      <c r="H20" s="185"/>
      <c r="I20" s="185"/>
      <c r="J20" s="185"/>
      <c r="K20" s="185"/>
      <c r="L20" s="185"/>
      <c r="M20" s="185"/>
      <c r="N20" s="185"/>
      <c r="O20" s="185"/>
      <c r="P20" s="89"/>
      <c r="Q20" s="41"/>
      <c r="R20" s="41"/>
    </row>
    <row r="21" spans="1:18" ht="37.5">
      <c r="A21" s="181">
        <v>4</v>
      </c>
      <c r="B21" s="69" t="s">
        <v>115</v>
      </c>
      <c r="C21" s="188" t="s">
        <v>76</v>
      </c>
      <c r="D21" s="188">
        <v>189.44</v>
      </c>
      <c r="E21" s="185"/>
      <c r="F21" s="185"/>
      <c r="G21" s="134"/>
      <c r="H21" s="185"/>
      <c r="I21" s="185"/>
      <c r="J21" s="185"/>
      <c r="K21" s="185"/>
      <c r="L21" s="185"/>
      <c r="M21" s="185"/>
      <c r="N21" s="185"/>
      <c r="O21" s="185"/>
      <c r="P21" s="89"/>
      <c r="Q21" s="89"/>
      <c r="R21" s="41"/>
    </row>
    <row r="22" spans="1:18" ht="25.5">
      <c r="A22" s="181">
        <f>+A21+1</f>
        <v>5</v>
      </c>
      <c r="B22" s="189" t="s">
        <v>116</v>
      </c>
      <c r="C22" s="183" t="s">
        <v>76</v>
      </c>
      <c r="D22" s="187">
        <f>+D21</f>
        <v>189.44</v>
      </c>
      <c r="E22" s="185"/>
      <c r="F22" s="185"/>
      <c r="G22" s="134"/>
      <c r="H22" s="185"/>
      <c r="I22" s="185"/>
      <c r="J22" s="185"/>
      <c r="K22" s="185"/>
      <c r="L22" s="185"/>
      <c r="M22" s="185"/>
      <c r="N22" s="185"/>
      <c r="O22" s="185"/>
      <c r="P22" s="89"/>
      <c r="Q22" s="41"/>
      <c r="R22" s="41"/>
    </row>
    <row r="23" spans="1:18" ht="14.25">
      <c r="A23" s="181"/>
      <c r="B23" s="190" t="s">
        <v>109</v>
      </c>
      <c r="C23" s="183" t="s">
        <v>110</v>
      </c>
      <c r="D23" s="191">
        <f>+D22*0.11</f>
        <v>20.8384</v>
      </c>
      <c r="E23" s="185"/>
      <c r="F23" s="185"/>
      <c r="G23" s="134"/>
      <c r="H23" s="185"/>
      <c r="I23" s="185"/>
      <c r="J23" s="185"/>
      <c r="K23" s="185"/>
      <c r="L23" s="185"/>
      <c r="M23" s="185"/>
      <c r="N23" s="185"/>
      <c r="O23" s="185"/>
      <c r="P23" s="41"/>
      <c r="Q23" s="41"/>
      <c r="R23" s="41"/>
    </row>
    <row r="24" spans="1:18" ht="37.5">
      <c r="A24" s="181">
        <v>6</v>
      </c>
      <c r="B24" s="189" t="s">
        <v>111</v>
      </c>
      <c r="C24" s="183" t="s">
        <v>76</v>
      </c>
      <c r="D24" s="187">
        <f>+D22</f>
        <v>189.44</v>
      </c>
      <c r="E24" s="185"/>
      <c r="F24" s="185"/>
      <c r="G24" s="134"/>
      <c r="H24" s="185"/>
      <c r="I24" s="185"/>
      <c r="J24" s="185"/>
      <c r="K24" s="185"/>
      <c r="L24" s="185"/>
      <c r="M24" s="185"/>
      <c r="N24" s="185"/>
      <c r="O24" s="185"/>
      <c r="P24" s="89"/>
      <c r="Q24" s="41"/>
      <c r="R24" s="41"/>
    </row>
    <row r="25" spans="1:18" ht="25.5">
      <c r="A25" s="181"/>
      <c r="B25" s="190" t="s">
        <v>112</v>
      </c>
      <c r="C25" s="183" t="s">
        <v>113</v>
      </c>
      <c r="D25" s="191">
        <f>+D24*0.25</f>
        <v>47.36</v>
      </c>
      <c r="E25" s="185"/>
      <c r="F25" s="185"/>
      <c r="G25" s="134"/>
      <c r="H25" s="185"/>
      <c r="I25" s="185"/>
      <c r="J25" s="185"/>
      <c r="K25" s="185"/>
      <c r="L25" s="185"/>
      <c r="M25" s="185"/>
      <c r="N25" s="185"/>
      <c r="O25" s="185"/>
      <c r="P25" s="89"/>
      <c r="Q25" s="41"/>
      <c r="R25" s="41"/>
    </row>
    <row r="26" spans="1:18" ht="14.25">
      <c r="A26" s="181"/>
      <c r="B26" s="187" t="s">
        <v>117</v>
      </c>
      <c r="C26" s="183"/>
      <c r="D26" s="184"/>
      <c r="E26" s="185"/>
      <c r="F26" s="185"/>
      <c r="G26" s="134"/>
      <c r="H26" s="185"/>
      <c r="I26" s="185"/>
      <c r="J26" s="185"/>
      <c r="K26" s="185"/>
      <c r="L26" s="185"/>
      <c r="M26" s="185"/>
      <c r="N26" s="185"/>
      <c r="O26" s="185"/>
      <c r="P26" s="41"/>
      <c r="Q26" s="41"/>
      <c r="R26" s="41"/>
    </row>
    <row r="27" spans="1:18" ht="37.5">
      <c r="A27" s="192" t="s">
        <v>118</v>
      </c>
      <c r="B27" s="69" t="s">
        <v>115</v>
      </c>
      <c r="C27" s="188" t="s">
        <v>76</v>
      </c>
      <c r="D27" s="188">
        <v>141.68</v>
      </c>
      <c r="E27" s="185"/>
      <c r="F27" s="185"/>
      <c r="G27" s="134"/>
      <c r="H27" s="185"/>
      <c r="I27" s="185"/>
      <c r="J27" s="185"/>
      <c r="K27" s="185"/>
      <c r="L27" s="185"/>
      <c r="M27" s="185"/>
      <c r="N27" s="185"/>
      <c r="O27" s="185"/>
      <c r="P27" s="89"/>
      <c r="Q27" s="89"/>
      <c r="R27" s="41"/>
    </row>
    <row r="28" spans="1:18" ht="14.25">
      <c r="A28" s="181">
        <v>8</v>
      </c>
      <c r="B28" s="189" t="s">
        <v>119</v>
      </c>
      <c r="C28" s="183" t="s">
        <v>76</v>
      </c>
      <c r="D28" s="187">
        <f>+D27</f>
        <v>141.68</v>
      </c>
      <c r="E28" s="185"/>
      <c r="F28" s="185"/>
      <c r="G28" s="134"/>
      <c r="H28" s="185"/>
      <c r="I28" s="185"/>
      <c r="J28" s="185"/>
      <c r="K28" s="185"/>
      <c r="L28" s="185"/>
      <c r="M28" s="185"/>
      <c r="N28" s="185"/>
      <c r="O28" s="185"/>
      <c r="P28" s="89"/>
      <c r="Q28" s="41"/>
      <c r="R28" s="41"/>
    </row>
    <row r="29" spans="1:18" ht="14.25">
      <c r="A29" s="181"/>
      <c r="B29" s="190" t="s">
        <v>109</v>
      </c>
      <c r="C29" s="183" t="s">
        <v>110</v>
      </c>
      <c r="D29" s="191">
        <f>+D28*0.11</f>
        <v>15.584800000000001</v>
      </c>
      <c r="E29" s="185"/>
      <c r="F29" s="185"/>
      <c r="G29" s="134"/>
      <c r="H29" s="185"/>
      <c r="I29" s="185"/>
      <c r="J29" s="185"/>
      <c r="K29" s="185"/>
      <c r="L29" s="185"/>
      <c r="M29" s="185"/>
      <c r="N29" s="185"/>
      <c r="O29" s="185"/>
      <c r="P29" s="41"/>
      <c r="Q29" s="41"/>
      <c r="R29" s="41"/>
    </row>
    <row r="30" spans="1:18" ht="37.5">
      <c r="A30" s="181">
        <v>9</v>
      </c>
      <c r="B30" s="189" t="s">
        <v>120</v>
      </c>
      <c r="C30" s="183" t="s">
        <v>76</v>
      </c>
      <c r="D30" s="184">
        <f>+D28</f>
        <v>141.68</v>
      </c>
      <c r="E30" s="185"/>
      <c r="F30" s="185"/>
      <c r="G30" s="134"/>
      <c r="H30" s="185"/>
      <c r="I30" s="185"/>
      <c r="J30" s="185"/>
      <c r="K30" s="185"/>
      <c r="L30" s="185"/>
      <c r="M30" s="185"/>
      <c r="N30" s="185"/>
      <c r="O30" s="185"/>
      <c r="P30" s="89"/>
      <c r="Q30" s="41"/>
      <c r="R30" s="41"/>
    </row>
    <row r="31" spans="1:18" ht="14.25">
      <c r="A31" s="181"/>
      <c r="B31" s="190" t="s">
        <v>121</v>
      </c>
      <c r="C31" s="183" t="s">
        <v>110</v>
      </c>
      <c r="D31" s="191">
        <f>+D30*0.055</f>
        <v>7.792400000000001</v>
      </c>
      <c r="E31" s="185"/>
      <c r="F31" s="185"/>
      <c r="G31" s="134"/>
      <c r="H31" s="185"/>
      <c r="I31" s="185"/>
      <c r="J31" s="185"/>
      <c r="K31" s="185"/>
      <c r="L31" s="185"/>
      <c r="M31" s="185"/>
      <c r="N31" s="185"/>
      <c r="O31" s="185"/>
      <c r="P31" s="41"/>
      <c r="Q31" s="41"/>
      <c r="R31" s="41"/>
    </row>
    <row r="32" spans="1:18" ht="37.5">
      <c r="A32" s="181">
        <f>+A30+1</f>
        <v>10</v>
      </c>
      <c r="B32" s="189" t="s">
        <v>111</v>
      </c>
      <c r="C32" s="183" t="s">
        <v>76</v>
      </c>
      <c r="D32" s="184">
        <f>+D30</f>
        <v>141.68</v>
      </c>
      <c r="E32" s="185"/>
      <c r="F32" s="185"/>
      <c r="G32" s="134"/>
      <c r="H32" s="185"/>
      <c r="I32" s="185"/>
      <c r="J32" s="185"/>
      <c r="K32" s="185"/>
      <c r="L32" s="185"/>
      <c r="M32" s="185"/>
      <c r="N32" s="185"/>
      <c r="O32" s="185"/>
      <c r="P32" s="89"/>
      <c r="Q32" s="41"/>
      <c r="R32" s="41"/>
    </row>
    <row r="33" spans="1:18" ht="25.5">
      <c r="A33" s="181"/>
      <c r="B33" s="190" t="s">
        <v>112</v>
      </c>
      <c r="C33" s="183" t="s">
        <v>113</v>
      </c>
      <c r="D33" s="191">
        <f>+D32*0.25</f>
        <v>35.42</v>
      </c>
      <c r="E33" s="185"/>
      <c r="F33" s="185"/>
      <c r="G33" s="134"/>
      <c r="H33" s="185"/>
      <c r="I33" s="185"/>
      <c r="J33" s="185"/>
      <c r="K33" s="185"/>
      <c r="L33" s="185"/>
      <c r="M33" s="185"/>
      <c r="N33" s="185"/>
      <c r="O33" s="185"/>
      <c r="P33" s="89"/>
      <c r="Q33" s="41"/>
      <c r="R33" s="41"/>
    </row>
    <row r="34" spans="1:18" ht="14.25">
      <c r="A34" s="181"/>
      <c r="B34" s="187" t="s">
        <v>122</v>
      </c>
      <c r="C34" s="186"/>
      <c r="D34" s="186"/>
      <c r="E34" s="185"/>
      <c r="F34" s="185"/>
      <c r="G34" s="134"/>
      <c r="H34" s="185"/>
      <c r="I34" s="185"/>
      <c r="J34" s="185"/>
      <c r="K34" s="185"/>
      <c r="L34" s="185"/>
      <c r="M34" s="185"/>
      <c r="N34" s="185"/>
      <c r="O34" s="185"/>
      <c r="P34" s="89"/>
      <c r="Q34" s="89"/>
      <c r="R34" s="41"/>
    </row>
    <row r="35" spans="1:18" ht="37.5">
      <c r="A35" s="181">
        <f>+A32+1</f>
        <v>11</v>
      </c>
      <c r="B35" s="189" t="s">
        <v>123</v>
      </c>
      <c r="C35" s="183" t="s">
        <v>76</v>
      </c>
      <c r="D35" s="184">
        <v>0.65</v>
      </c>
      <c r="E35" s="185"/>
      <c r="F35" s="185"/>
      <c r="G35" s="134"/>
      <c r="H35" s="185"/>
      <c r="I35" s="185"/>
      <c r="J35" s="185"/>
      <c r="K35" s="185"/>
      <c r="L35" s="185"/>
      <c r="M35" s="185"/>
      <c r="N35" s="185"/>
      <c r="O35" s="185"/>
      <c r="P35" s="89"/>
      <c r="Q35" s="41"/>
      <c r="R35" s="41"/>
    </row>
    <row r="36" spans="1:18" ht="25.5">
      <c r="A36" s="181"/>
      <c r="B36" s="190" t="s">
        <v>124</v>
      </c>
      <c r="C36" s="183" t="s">
        <v>76</v>
      </c>
      <c r="D36" s="184">
        <f>+D35</f>
        <v>0.65</v>
      </c>
      <c r="E36" s="185"/>
      <c r="F36" s="185"/>
      <c r="G36" s="134"/>
      <c r="H36" s="185"/>
      <c r="I36" s="185"/>
      <c r="J36" s="185"/>
      <c r="K36" s="185"/>
      <c r="L36" s="185"/>
      <c r="M36" s="185"/>
      <c r="N36" s="185"/>
      <c r="O36" s="185"/>
      <c r="P36" s="89"/>
      <c r="Q36" s="41"/>
      <c r="R36" s="41"/>
    </row>
    <row r="37" spans="1:18" ht="37.5">
      <c r="A37" s="181">
        <f>+A35+1</f>
        <v>12</v>
      </c>
      <c r="B37" s="189" t="s">
        <v>111</v>
      </c>
      <c r="C37" s="183" t="s">
        <v>76</v>
      </c>
      <c r="D37" s="184">
        <f>+D35</f>
        <v>0.65</v>
      </c>
      <c r="E37" s="185"/>
      <c r="F37" s="185"/>
      <c r="G37" s="134"/>
      <c r="H37" s="185"/>
      <c r="I37" s="185"/>
      <c r="J37" s="185"/>
      <c r="K37" s="185"/>
      <c r="L37" s="185"/>
      <c r="M37" s="185"/>
      <c r="N37" s="185"/>
      <c r="O37" s="185"/>
      <c r="P37" s="89"/>
      <c r="Q37" s="41"/>
      <c r="R37" s="41"/>
    </row>
    <row r="38" spans="1:18" ht="25.5">
      <c r="A38" s="181"/>
      <c r="B38" s="190" t="s">
        <v>112</v>
      </c>
      <c r="C38" s="183" t="s">
        <v>113</v>
      </c>
      <c r="D38" s="191">
        <f>+D37*0.25</f>
        <v>0.1625</v>
      </c>
      <c r="E38" s="185"/>
      <c r="F38" s="185"/>
      <c r="G38" s="134"/>
      <c r="H38" s="185"/>
      <c r="I38" s="185"/>
      <c r="J38" s="185"/>
      <c r="K38" s="185"/>
      <c r="L38" s="185"/>
      <c r="M38" s="185"/>
      <c r="N38" s="185"/>
      <c r="O38" s="185"/>
      <c r="P38" s="89"/>
      <c r="Q38" s="41"/>
      <c r="R38" s="41"/>
    </row>
    <row r="39" spans="1:18" ht="14.25">
      <c r="A39" s="181"/>
      <c r="B39" s="187" t="s">
        <v>125</v>
      </c>
      <c r="C39" s="183"/>
      <c r="D39" s="184"/>
      <c r="E39" s="185"/>
      <c r="F39" s="185"/>
      <c r="G39" s="134"/>
      <c r="H39" s="185"/>
      <c r="I39" s="185"/>
      <c r="J39" s="185"/>
      <c r="K39" s="185"/>
      <c r="L39" s="185"/>
      <c r="M39" s="185"/>
      <c r="N39" s="185"/>
      <c r="O39" s="185"/>
      <c r="P39" s="89"/>
      <c r="Q39" s="41"/>
      <c r="R39" s="41"/>
    </row>
    <row r="40" spans="1:18" ht="14.25">
      <c r="A40" s="181">
        <v>13</v>
      </c>
      <c r="B40" s="189" t="s">
        <v>126</v>
      </c>
      <c r="C40" s="183" t="s">
        <v>76</v>
      </c>
      <c r="D40" s="184">
        <v>4.57</v>
      </c>
      <c r="E40" s="185"/>
      <c r="F40" s="185"/>
      <c r="G40" s="134"/>
      <c r="H40" s="185"/>
      <c r="I40" s="185"/>
      <c r="J40" s="185"/>
      <c r="K40" s="185"/>
      <c r="L40" s="185"/>
      <c r="M40" s="185"/>
      <c r="N40" s="185"/>
      <c r="O40" s="185"/>
      <c r="P40" s="89"/>
      <c r="Q40" s="41"/>
      <c r="R40" s="41"/>
    </row>
    <row r="41" spans="1:18" ht="25.5">
      <c r="A41" s="181">
        <f>+A40+1</f>
        <v>14</v>
      </c>
      <c r="B41" s="189" t="s">
        <v>127</v>
      </c>
      <c r="C41" s="186" t="s">
        <v>76</v>
      </c>
      <c r="D41" s="184">
        <f>+D40</f>
        <v>4.57</v>
      </c>
      <c r="E41" s="185"/>
      <c r="F41" s="185"/>
      <c r="G41" s="134"/>
      <c r="H41" s="185"/>
      <c r="I41" s="185"/>
      <c r="J41" s="185"/>
      <c r="K41" s="185"/>
      <c r="L41" s="185"/>
      <c r="M41" s="185"/>
      <c r="N41" s="185"/>
      <c r="O41" s="185"/>
      <c r="P41" s="89"/>
      <c r="Q41" s="41"/>
      <c r="R41" s="41"/>
    </row>
    <row r="42" spans="1:18" ht="25.5">
      <c r="A42" s="181"/>
      <c r="B42" s="193" t="s">
        <v>128</v>
      </c>
      <c r="C42" s="194" t="s">
        <v>110</v>
      </c>
      <c r="D42" s="195">
        <f>+D41*0.1</f>
        <v>0.4570000000000001</v>
      </c>
      <c r="E42" s="185"/>
      <c r="F42" s="185"/>
      <c r="G42" s="134"/>
      <c r="H42" s="196"/>
      <c r="I42" s="185"/>
      <c r="J42" s="197"/>
      <c r="K42" s="197"/>
      <c r="L42" s="197"/>
      <c r="M42" s="197"/>
      <c r="N42" s="197"/>
      <c r="O42" s="197"/>
      <c r="P42" s="89"/>
      <c r="Q42" s="41"/>
      <c r="R42" s="41"/>
    </row>
    <row r="43" spans="1:18" ht="14.25">
      <c r="A43" s="181"/>
      <c r="B43" s="190" t="s">
        <v>109</v>
      </c>
      <c r="C43" s="183" t="s">
        <v>110</v>
      </c>
      <c r="D43" s="191">
        <f>+D41*0.11</f>
        <v>0.5027</v>
      </c>
      <c r="E43" s="185"/>
      <c r="F43" s="185"/>
      <c r="G43" s="134"/>
      <c r="H43" s="185"/>
      <c r="I43" s="185"/>
      <c r="J43" s="185"/>
      <c r="K43" s="185"/>
      <c r="L43" s="185"/>
      <c r="M43" s="185"/>
      <c r="N43" s="185"/>
      <c r="O43" s="185"/>
      <c r="P43" s="41"/>
      <c r="Q43" s="41"/>
      <c r="R43" s="41"/>
    </row>
    <row r="44" spans="1:18" ht="37.5">
      <c r="A44" s="181">
        <f>+A41+1</f>
        <v>15</v>
      </c>
      <c r="B44" s="189" t="s">
        <v>111</v>
      </c>
      <c r="C44" s="183" t="s">
        <v>76</v>
      </c>
      <c r="D44" s="184">
        <f>+D41</f>
        <v>4.57</v>
      </c>
      <c r="E44" s="185"/>
      <c r="F44" s="185"/>
      <c r="G44" s="134"/>
      <c r="H44" s="185"/>
      <c r="I44" s="185"/>
      <c r="J44" s="185"/>
      <c r="K44" s="185"/>
      <c r="L44" s="185"/>
      <c r="M44" s="185"/>
      <c r="N44" s="185"/>
      <c r="O44" s="185"/>
      <c r="P44" s="89"/>
      <c r="Q44" s="41"/>
      <c r="R44" s="41"/>
    </row>
    <row r="45" spans="1:18" ht="25.5">
      <c r="A45" s="181"/>
      <c r="B45" s="190" t="s">
        <v>112</v>
      </c>
      <c r="C45" s="183" t="s">
        <v>113</v>
      </c>
      <c r="D45" s="191">
        <f>+D44*0.25</f>
        <v>1.1425</v>
      </c>
      <c r="E45" s="185"/>
      <c r="F45" s="185"/>
      <c r="G45" s="134"/>
      <c r="H45" s="185"/>
      <c r="I45" s="185"/>
      <c r="J45" s="185"/>
      <c r="K45" s="185"/>
      <c r="L45" s="185"/>
      <c r="M45" s="185"/>
      <c r="N45" s="185"/>
      <c r="O45" s="185"/>
      <c r="P45" s="89"/>
      <c r="Q45" s="41"/>
      <c r="R45" s="41"/>
    </row>
    <row r="46" spans="1:18" ht="14.25">
      <c r="A46" s="198"/>
      <c r="B46" s="187" t="s">
        <v>129</v>
      </c>
      <c r="C46" s="183"/>
      <c r="D46" s="184"/>
      <c r="E46" s="185"/>
      <c r="F46" s="185"/>
      <c r="G46" s="134"/>
      <c r="H46" s="185"/>
      <c r="I46" s="185"/>
      <c r="J46" s="185"/>
      <c r="K46" s="185"/>
      <c r="L46" s="185"/>
      <c r="M46" s="185"/>
      <c r="N46" s="185"/>
      <c r="O46" s="185"/>
      <c r="P46" s="89"/>
      <c r="Q46" s="41"/>
      <c r="R46" s="41"/>
    </row>
    <row r="47" spans="1:18" ht="37.5">
      <c r="A47" s="181">
        <v>16</v>
      </c>
      <c r="B47" s="189" t="s">
        <v>130</v>
      </c>
      <c r="C47" s="183" t="s">
        <v>131</v>
      </c>
      <c r="D47" s="184">
        <v>64</v>
      </c>
      <c r="E47" s="185"/>
      <c r="F47" s="185"/>
      <c r="G47" s="134"/>
      <c r="H47" s="185"/>
      <c r="I47" s="185"/>
      <c r="J47" s="185"/>
      <c r="K47" s="185"/>
      <c r="L47" s="185"/>
      <c r="M47" s="185"/>
      <c r="N47" s="185"/>
      <c r="O47" s="185"/>
      <c r="P47" s="89"/>
      <c r="Q47" s="41"/>
      <c r="R47" s="41"/>
    </row>
    <row r="48" spans="1:18" ht="14.25">
      <c r="A48" s="181"/>
      <c r="B48" s="190" t="s">
        <v>132</v>
      </c>
      <c r="C48" s="183" t="s">
        <v>80</v>
      </c>
      <c r="D48" s="184">
        <f>+D47</f>
        <v>64</v>
      </c>
      <c r="E48" s="185"/>
      <c r="F48" s="185"/>
      <c r="G48" s="134"/>
      <c r="H48" s="185"/>
      <c r="I48" s="185"/>
      <c r="J48" s="185"/>
      <c r="K48" s="185"/>
      <c r="L48" s="185"/>
      <c r="M48" s="185"/>
      <c r="N48" s="185"/>
      <c r="O48" s="185"/>
      <c r="P48" s="89"/>
      <c r="Q48" s="41"/>
      <c r="R48" s="41"/>
    </row>
    <row r="49" spans="1:18" ht="14.25">
      <c r="A49" s="181"/>
      <c r="B49" s="187" t="s">
        <v>133</v>
      </c>
      <c r="C49" s="183"/>
      <c r="D49" s="184"/>
      <c r="E49" s="185"/>
      <c r="F49" s="185"/>
      <c r="G49" s="134"/>
      <c r="H49" s="185"/>
      <c r="I49" s="185"/>
      <c r="J49" s="185"/>
      <c r="K49" s="185"/>
      <c r="L49" s="185"/>
      <c r="M49" s="185"/>
      <c r="N49" s="185"/>
      <c r="O49" s="185"/>
      <c r="P49" s="89"/>
      <c r="Q49" s="41"/>
      <c r="R49" s="41"/>
    </row>
    <row r="50" spans="1:18" ht="37.5">
      <c r="A50" s="181">
        <v>17</v>
      </c>
      <c r="B50" s="189" t="s">
        <v>134</v>
      </c>
      <c r="C50" s="183" t="s">
        <v>135</v>
      </c>
      <c r="D50" s="184">
        <v>25</v>
      </c>
      <c r="E50" s="185"/>
      <c r="F50" s="185"/>
      <c r="G50" s="134"/>
      <c r="H50" s="185"/>
      <c r="I50" s="185"/>
      <c r="J50" s="185"/>
      <c r="K50" s="185"/>
      <c r="L50" s="185"/>
      <c r="M50" s="185"/>
      <c r="N50" s="185"/>
      <c r="O50" s="185"/>
      <c r="P50" s="89"/>
      <c r="Q50" s="41"/>
      <c r="R50" s="41"/>
    </row>
    <row r="51" spans="1:18" ht="14.25">
      <c r="A51" s="181"/>
      <c r="B51" s="190" t="s">
        <v>136</v>
      </c>
      <c r="C51" s="183" t="s">
        <v>86</v>
      </c>
      <c r="D51" s="184">
        <f>+D50</f>
        <v>25</v>
      </c>
      <c r="E51" s="185"/>
      <c r="F51" s="185"/>
      <c r="G51" s="134"/>
      <c r="H51" s="185"/>
      <c r="I51" s="185"/>
      <c r="J51" s="185"/>
      <c r="K51" s="185"/>
      <c r="L51" s="185"/>
      <c r="M51" s="185"/>
      <c r="N51" s="185"/>
      <c r="O51" s="185"/>
      <c r="P51" s="89"/>
      <c r="Q51" s="41"/>
      <c r="R51" s="41"/>
    </row>
    <row r="52" spans="1:18" ht="14.25">
      <c r="A52" s="181"/>
      <c r="B52" s="187" t="s">
        <v>137</v>
      </c>
      <c r="C52" s="186"/>
      <c r="D52" s="186"/>
      <c r="E52" s="185"/>
      <c r="F52" s="185"/>
      <c r="G52" s="134"/>
      <c r="H52" s="185"/>
      <c r="I52" s="185"/>
      <c r="J52" s="185"/>
      <c r="K52" s="185"/>
      <c r="L52" s="185"/>
      <c r="M52" s="185"/>
      <c r="N52" s="185"/>
      <c r="O52" s="185"/>
      <c r="P52" s="89"/>
      <c r="Q52" s="89"/>
      <c r="R52" s="41"/>
    </row>
    <row r="53" spans="1:18" ht="14.25">
      <c r="A53" s="181">
        <v>18</v>
      </c>
      <c r="B53" s="189" t="s">
        <v>138</v>
      </c>
      <c r="C53" s="188" t="s">
        <v>76</v>
      </c>
      <c r="D53" s="188">
        <v>20</v>
      </c>
      <c r="E53" s="185"/>
      <c r="F53" s="185"/>
      <c r="G53" s="134"/>
      <c r="H53" s="185"/>
      <c r="I53" s="185"/>
      <c r="J53" s="185"/>
      <c r="K53" s="185"/>
      <c r="L53" s="185"/>
      <c r="M53" s="185"/>
      <c r="N53" s="185"/>
      <c r="O53" s="185"/>
      <c r="P53" s="89"/>
      <c r="Q53" s="89"/>
      <c r="R53" s="41"/>
    </row>
    <row r="54" spans="1:18" ht="14.25">
      <c r="A54" s="181"/>
      <c r="B54" s="190" t="s">
        <v>109</v>
      </c>
      <c r="C54" s="183" t="s">
        <v>110</v>
      </c>
      <c r="D54" s="186">
        <f>+D53*0.055</f>
        <v>1.1</v>
      </c>
      <c r="E54" s="185"/>
      <c r="F54" s="185"/>
      <c r="G54" s="134"/>
      <c r="H54" s="185"/>
      <c r="I54" s="185"/>
      <c r="J54" s="185"/>
      <c r="K54" s="185"/>
      <c r="L54" s="185"/>
      <c r="M54" s="185"/>
      <c r="N54" s="185"/>
      <c r="O54" s="185"/>
      <c r="P54" s="89"/>
      <c r="Q54" s="89"/>
      <c r="R54" s="41"/>
    </row>
    <row r="55" spans="1:18" ht="37.5">
      <c r="A55" s="199">
        <v>19</v>
      </c>
      <c r="B55" s="200" t="s">
        <v>139</v>
      </c>
      <c r="C55" s="201" t="s">
        <v>76</v>
      </c>
      <c r="D55" s="186">
        <f>+D53</f>
        <v>20</v>
      </c>
      <c r="E55" s="202"/>
      <c r="F55" s="185"/>
      <c r="G55" s="134"/>
      <c r="H55" s="185"/>
      <c r="I55" s="185"/>
      <c r="J55" s="185"/>
      <c r="K55" s="185"/>
      <c r="L55" s="185"/>
      <c r="M55" s="185"/>
      <c r="N55" s="185"/>
      <c r="O55" s="185"/>
      <c r="P55" s="89"/>
      <c r="Q55" s="89"/>
      <c r="R55" s="41"/>
    </row>
    <row r="56" spans="1:18" ht="14.25">
      <c r="A56" s="199"/>
      <c r="B56" s="203" t="s">
        <v>140</v>
      </c>
      <c r="C56" s="201" t="s">
        <v>76</v>
      </c>
      <c r="D56" s="186">
        <f>+D55*1.1</f>
        <v>22</v>
      </c>
      <c r="E56" s="202"/>
      <c r="F56" s="185"/>
      <c r="G56" s="134"/>
      <c r="H56" s="185"/>
      <c r="I56" s="185"/>
      <c r="J56" s="185"/>
      <c r="K56" s="185"/>
      <c r="L56" s="185"/>
      <c r="M56" s="185"/>
      <c r="N56" s="185"/>
      <c r="O56" s="185"/>
      <c r="P56" s="89"/>
      <c r="Q56" s="89"/>
      <c r="R56" s="41"/>
    </row>
    <row r="57" spans="1:18" ht="14.25">
      <c r="A57" s="199"/>
      <c r="B57" s="203" t="s">
        <v>141</v>
      </c>
      <c r="C57" s="201" t="s">
        <v>110</v>
      </c>
      <c r="D57" s="186">
        <f>+D55*0.1</f>
        <v>2</v>
      </c>
      <c r="E57" s="202"/>
      <c r="F57" s="185"/>
      <c r="G57" s="134"/>
      <c r="H57" s="185"/>
      <c r="I57" s="185"/>
      <c r="J57" s="185"/>
      <c r="K57" s="185"/>
      <c r="L57" s="185"/>
      <c r="M57" s="185"/>
      <c r="N57" s="185"/>
      <c r="O57" s="185"/>
      <c r="P57" s="89"/>
      <c r="Q57" s="89"/>
      <c r="R57" s="41"/>
    </row>
    <row r="58" spans="1:18" ht="14.25">
      <c r="A58" s="199"/>
      <c r="B58" s="203" t="s">
        <v>142</v>
      </c>
      <c r="C58" s="201" t="s">
        <v>76</v>
      </c>
      <c r="D58" s="186">
        <f>+D55</f>
        <v>20</v>
      </c>
      <c r="E58" s="202"/>
      <c r="F58" s="185"/>
      <c r="G58" s="134"/>
      <c r="H58" s="185"/>
      <c r="I58" s="185"/>
      <c r="J58" s="185"/>
      <c r="K58" s="185"/>
      <c r="L58" s="185"/>
      <c r="M58" s="185"/>
      <c r="N58" s="185"/>
      <c r="O58" s="185"/>
      <c r="P58" s="89"/>
      <c r="Q58" s="89"/>
      <c r="R58" s="41"/>
    </row>
    <row r="59" spans="1:18" ht="14.25">
      <c r="A59" s="181"/>
      <c r="B59" s="187" t="s">
        <v>143</v>
      </c>
      <c r="C59" s="186"/>
      <c r="D59" s="186"/>
      <c r="E59" s="185"/>
      <c r="F59" s="185"/>
      <c r="G59" s="134"/>
      <c r="H59" s="185"/>
      <c r="I59" s="185"/>
      <c r="J59" s="185"/>
      <c r="K59" s="185"/>
      <c r="L59" s="185"/>
      <c r="M59" s="185"/>
      <c r="N59" s="185"/>
      <c r="O59" s="185"/>
      <c r="P59" s="89"/>
      <c r="Q59" s="89"/>
      <c r="R59" s="41"/>
    </row>
    <row r="60" spans="1:18" ht="14.25">
      <c r="A60" s="181">
        <v>20</v>
      </c>
      <c r="B60" s="189" t="s">
        <v>144</v>
      </c>
      <c r="C60" s="183" t="s">
        <v>145</v>
      </c>
      <c r="D60" s="184">
        <v>2</v>
      </c>
      <c r="E60" s="185"/>
      <c r="F60" s="185"/>
      <c r="G60" s="134"/>
      <c r="H60" s="185"/>
      <c r="I60" s="185"/>
      <c r="J60" s="185"/>
      <c r="K60" s="185"/>
      <c r="L60" s="185"/>
      <c r="M60" s="185"/>
      <c r="N60" s="185"/>
      <c r="O60" s="185"/>
      <c r="P60" s="89"/>
      <c r="Q60" s="41"/>
      <c r="R60" s="41"/>
    </row>
    <row r="61" spans="1:18" ht="14.25">
      <c r="A61" s="181"/>
      <c r="B61" s="187" t="s">
        <v>146</v>
      </c>
      <c r="C61" s="186"/>
      <c r="D61" s="186"/>
      <c r="E61" s="185"/>
      <c r="F61" s="185"/>
      <c r="G61" s="134"/>
      <c r="H61" s="185"/>
      <c r="I61" s="185"/>
      <c r="J61" s="185"/>
      <c r="K61" s="185"/>
      <c r="L61" s="185"/>
      <c r="M61" s="185"/>
      <c r="N61" s="185"/>
      <c r="O61" s="185"/>
      <c r="P61" s="89"/>
      <c r="Q61" s="89"/>
      <c r="R61" s="41"/>
    </row>
    <row r="62" spans="1:18" ht="12.75">
      <c r="A62" s="204">
        <v>21</v>
      </c>
      <c r="B62" s="205" t="s">
        <v>147</v>
      </c>
      <c r="C62" s="204" t="s">
        <v>76</v>
      </c>
      <c r="D62" s="206">
        <v>438.51</v>
      </c>
      <c r="E62" s="185"/>
      <c r="F62" s="185"/>
      <c r="G62" s="134"/>
      <c r="H62" s="185"/>
      <c r="I62" s="185"/>
      <c r="J62" s="185"/>
      <c r="K62" s="185"/>
      <c r="L62" s="185"/>
      <c r="M62" s="185"/>
      <c r="N62" s="185"/>
      <c r="O62" s="185"/>
      <c r="P62" s="207"/>
      <c r="Q62" s="207"/>
      <c r="R62" s="207"/>
    </row>
    <row r="63" spans="1:18" ht="12.75">
      <c r="A63" s="204"/>
      <c r="B63" s="208" t="s">
        <v>148</v>
      </c>
      <c r="C63" s="204" t="s">
        <v>76</v>
      </c>
      <c r="D63" s="206">
        <f>D62</f>
        <v>438.51</v>
      </c>
      <c r="E63" s="185"/>
      <c r="F63" s="185"/>
      <c r="G63" s="134"/>
      <c r="H63" s="185"/>
      <c r="I63" s="185"/>
      <c r="J63" s="185"/>
      <c r="K63" s="185"/>
      <c r="L63" s="185"/>
      <c r="M63" s="185"/>
      <c r="N63" s="185"/>
      <c r="O63" s="185"/>
      <c r="P63" s="207"/>
      <c r="Q63" s="207"/>
      <c r="R63" s="207"/>
    </row>
    <row r="64" spans="1:18" ht="12.75">
      <c r="A64" s="204">
        <v>22</v>
      </c>
      <c r="B64" s="205" t="s">
        <v>149</v>
      </c>
      <c r="C64" s="204" t="s">
        <v>80</v>
      </c>
      <c r="D64" s="206">
        <v>1</v>
      </c>
      <c r="E64" s="185"/>
      <c r="F64" s="185"/>
      <c r="G64" s="134"/>
      <c r="H64" s="185"/>
      <c r="I64" s="185"/>
      <c r="J64" s="185"/>
      <c r="K64" s="185"/>
      <c r="L64" s="185"/>
      <c r="M64" s="185"/>
      <c r="N64" s="185"/>
      <c r="O64" s="185"/>
      <c r="P64" s="207"/>
      <c r="Q64" s="207"/>
      <c r="R64" s="207"/>
    </row>
    <row r="65" spans="1:18" ht="12.75">
      <c r="A65" s="209">
        <v>23</v>
      </c>
      <c r="B65" s="210" t="s">
        <v>150</v>
      </c>
      <c r="C65" s="211" t="s">
        <v>76</v>
      </c>
      <c r="D65" s="212">
        <f>D62</f>
        <v>438.51</v>
      </c>
      <c r="E65" s="196"/>
      <c r="F65" s="196"/>
      <c r="G65" s="134"/>
      <c r="H65" s="196"/>
      <c r="I65" s="196"/>
      <c r="J65" s="196"/>
      <c r="K65" s="185"/>
      <c r="L65" s="185"/>
      <c r="M65" s="185"/>
      <c r="N65" s="185"/>
      <c r="O65" s="185"/>
      <c r="P65" s="207"/>
      <c r="Q65" s="207"/>
      <c r="R65" s="207"/>
    </row>
    <row r="66" spans="1:18" ht="12.75">
      <c r="A66" s="213"/>
      <c r="B66" s="208" t="s">
        <v>151</v>
      </c>
      <c r="C66" s="204" t="s">
        <v>76</v>
      </c>
      <c r="D66" s="206">
        <f>D65*1.1</f>
        <v>482.36100000000005</v>
      </c>
      <c r="E66" s="185"/>
      <c r="F66" s="185"/>
      <c r="G66" s="134"/>
      <c r="H66" s="185"/>
      <c r="I66" s="185"/>
      <c r="J66" s="185"/>
      <c r="K66" s="185"/>
      <c r="L66" s="185"/>
      <c r="M66" s="185"/>
      <c r="N66" s="185"/>
      <c r="O66" s="185"/>
      <c r="P66" s="207"/>
      <c r="Q66" s="207"/>
      <c r="R66" s="207"/>
    </row>
    <row r="67" spans="1:18" ht="25.5">
      <c r="A67" s="213">
        <v>24</v>
      </c>
      <c r="B67" s="214" t="s">
        <v>152</v>
      </c>
      <c r="C67" s="204" t="s">
        <v>80</v>
      </c>
      <c r="D67" s="206">
        <v>8</v>
      </c>
      <c r="E67" s="185"/>
      <c r="F67" s="185"/>
      <c r="G67" s="134"/>
      <c r="H67" s="185"/>
      <c r="I67" s="185"/>
      <c r="J67" s="185"/>
      <c r="K67" s="185"/>
      <c r="L67" s="185"/>
      <c r="M67" s="185"/>
      <c r="N67" s="185"/>
      <c r="O67" s="185"/>
      <c r="P67" s="207"/>
      <c r="Q67" s="207"/>
      <c r="R67" s="207"/>
    </row>
    <row r="68" spans="1:18" ht="12.75">
      <c r="A68" s="213"/>
      <c r="B68" s="208"/>
      <c r="C68" s="204"/>
      <c r="D68" s="206"/>
      <c r="E68" s="185"/>
      <c r="F68" s="185"/>
      <c r="G68" s="134"/>
      <c r="H68" s="185"/>
      <c r="I68" s="185"/>
      <c r="J68" s="185"/>
      <c r="K68" s="185"/>
      <c r="L68" s="185"/>
      <c r="M68" s="185"/>
      <c r="N68" s="185"/>
      <c r="O68" s="185"/>
      <c r="P68" s="207"/>
      <c r="Q68" s="207"/>
      <c r="R68" s="207"/>
    </row>
    <row r="69" spans="1:18" ht="13.5">
      <c r="A69" s="181"/>
      <c r="B69" s="182" t="s">
        <v>153</v>
      </c>
      <c r="C69" s="183"/>
      <c r="D69" s="184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207"/>
      <c r="Q69" s="207"/>
      <c r="R69" s="207"/>
    </row>
    <row r="70" spans="1:18" ht="37.5">
      <c r="A70" s="199">
        <v>25</v>
      </c>
      <c r="B70" s="200" t="s">
        <v>154</v>
      </c>
      <c r="C70" s="194" t="s">
        <v>76</v>
      </c>
      <c r="D70" s="186">
        <v>174</v>
      </c>
      <c r="E70" s="202"/>
      <c r="F70" s="185"/>
      <c r="G70" s="134"/>
      <c r="H70" s="185"/>
      <c r="I70" s="185"/>
      <c r="J70" s="185"/>
      <c r="K70" s="185"/>
      <c r="L70" s="185"/>
      <c r="M70" s="185"/>
      <c r="N70" s="185"/>
      <c r="O70" s="185"/>
      <c r="P70" s="207"/>
      <c r="Q70" s="207"/>
      <c r="R70" s="207"/>
    </row>
    <row r="71" spans="1:18" ht="14.25">
      <c r="A71" s="199"/>
      <c r="B71" s="203" t="s">
        <v>155</v>
      </c>
      <c r="C71" s="194" t="s">
        <v>110</v>
      </c>
      <c r="D71" s="186">
        <f>+D70*0.3*0.8*0.1</f>
        <v>4.176</v>
      </c>
      <c r="E71" s="202"/>
      <c r="F71" s="185"/>
      <c r="G71" s="134"/>
      <c r="H71" s="185"/>
      <c r="I71" s="185"/>
      <c r="J71" s="185"/>
      <c r="K71" s="185"/>
      <c r="L71" s="185"/>
      <c r="M71" s="185"/>
      <c r="N71" s="185"/>
      <c r="O71" s="185"/>
      <c r="P71" s="207"/>
      <c r="Q71" s="207"/>
      <c r="R71" s="207"/>
    </row>
    <row r="72" spans="1:18" ht="14.25">
      <c r="A72" s="199"/>
      <c r="B72" s="193" t="s">
        <v>156</v>
      </c>
      <c r="C72" s="194" t="s">
        <v>110</v>
      </c>
      <c r="D72" s="188">
        <f>+D70*0.011</f>
        <v>1.914</v>
      </c>
      <c r="E72" s="202"/>
      <c r="F72" s="215"/>
      <c r="G72" s="134"/>
      <c r="H72" s="185"/>
      <c r="I72" s="185"/>
      <c r="J72" s="185"/>
      <c r="K72" s="185"/>
      <c r="L72" s="185"/>
      <c r="M72" s="185"/>
      <c r="N72" s="185"/>
      <c r="O72" s="185"/>
      <c r="P72" s="207"/>
      <c r="Q72" s="207"/>
      <c r="R72" s="207"/>
    </row>
    <row r="73" spans="1:18" ht="14.25">
      <c r="A73" s="181">
        <v>26</v>
      </c>
      <c r="B73" s="189" t="s">
        <v>157</v>
      </c>
      <c r="C73" s="188" t="s">
        <v>76</v>
      </c>
      <c r="D73" s="188">
        <f>+D70</f>
        <v>174</v>
      </c>
      <c r="E73" s="185"/>
      <c r="F73" s="185"/>
      <c r="G73" s="134"/>
      <c r="H73" s="185"/>
      <c r="I73" s="185"/>
      <c r="J73" s="185"/>
      <c r="K73" s="185"/>
      <c r="L73" s="185"/>
      <c r="M73" s="185"/>
      <c r="N73" s="185"/>
      <c r="O73" s="185"/>
      <c r="P73" s="207"/>
      <c r="Q73" s="207"/>
      <c r="R73" s="207"/>
    </row>
    <row r="74" spans="1:18" ht="14.25">
      <c r="A74" s="181"/>
      <c r="B74" s="190" t="s">
        <v>109</v>
      </c>
      <c r="C74" s="183" t="s">
        <v>110</v>
      </c>
      <c r="D74" s="186">
        <f>+D73*0.055</f>
        <v>9.57</v>
      </c>
      <c r="E74" s="185"/>
      <c r="F74" s="185"/>
      <c r="G74" s="134"/>
      <c r="H74" s="185"/>
      <c r="I74" s="185"/>
      <c r="J74" s="185"/>
      <c r="K74" s="185"/>
      <c r="L74" s="185"/>
      <c r="M74" s="185"/>
      <c r="N74" s="185"/>
      <c r="O74" s="185"/>
      <c r="P74" s="207"/>
      <c r="Q74" s="207"/>
      <c r="R74" s="207"/>
    </row>
    <row r="75" spans="1:18" ht="37.5">
      <c r="A75" s="199">
        <v>27</v>
      </c>
      <c r="B75" s="200" t="s">
        <v>139</v>
      </c>
      <c r="C75" s="201" t="s">
        <v>76</v>
      </c>
      <c r="D75" s="186">
        <f>+D73</f>
        <v>174</v>
      </c>
      <c r="E75" s="202"/>
      <c r="F75" s="185"/>
      <c r="G75" s="134"/>
      <c r="H75" s="185"/>
      <c r="I75" s="185"/>
      <c r="J75" s="185"/>
      <c r="K75" s="185"/>
      <c r="L75" s="185"/>
      <c r="M75" s="185"/>
      <c r="N75" s="185"/>
      <c r="O75" s="185"/>
      <c r="P75" s="207"/>
      <c r="Q75" s="207"/>
      <c r="R75" s="207"/>
    </row>
    <row r="76" spans="1:18" ht="14.25">
      <c r="A76" s="199"/>
      <c r="B76" s="203" t="s">
        <v>140</v>
      </c>
      <c r="C76" s="201" t="s">
        <v>76</v>
      </c>
      <c r="D76" s="186">
        <f>+D75*1.1</f>
        <v>191.4</v>
      </c>
      <c r="E76" s="202"/>
      <c r="F76" s="185"/>
      <c r="G76" s="134"/>
      <c r="H76" s="185"/>
      <c r="I76" s="185"/>
      <c r="J76" s="185"/>
      <c r="K76" s="185"/>
      <c r="L76" s="185"/>
      <c r="M76" s="185"/>
      <c r="N76" s="185"/>
      <c r="O76" s="185"/>
      <c r="P76" s="207"/>
      <c r="Q76" s="207"/>
      <c r="R76" s="207"/>
    </row>
    <row r="77" spans="1:18" ht="14.25">
      <c r="A77" s="199"/>
      <c r="B77" s="203" t="s">
        <v>141</v>
      </c>
      <c r="C77" s="201" t="s">
        <v>110</v>
      </c>
      <c r="D77" s="186">
        <f>+D75*0.1</f>
        <v>17.400000000000002</v>
      </c>
      <c r="E77" s="202"/>
      <c r="F77" s="185"/>
      <c r="G77" s="134"/>
      <c r="H77" s="185"/>
      <c r="I77" s="185"/>
      <c r="J77" s="185"/>
      <c r="K77" s="185"/>
      <c r="L77" s="185"/>
      <c r="M77" s="185"/>
      <c r="N77" s="185"/>
      <c r="O77" s="185"/>
      <c r="P77" s="207"/>
      <c r="Q77" s="207"/>
      <c r="R77" s="207"/>
    </row>
    <row r="78" spans="1:18" ht="14.25">
      <c r="A78" s="199"/>
      <c r="B78" s="203" t="s">
        <v>142</v>
      </c>
      <c r="C78" s="201" t="s">
        <v>76</v>
      </c>
      <c r="D78" s="186">
        <f>+D75</f>
        <v>174</v>
      </c>
      <c r="E78" s="202"/>
      <c r="F78" s="185"/>
      <c r="G78" s="134"/>
      <c r="H78" s="185"/>
      <c r="I78" s="185"/>
      <c r="J78" s="185"/>
      <c r="K78" s="185"/>
      <c r="L78" s="185"/>
      <c r="M78" s="185"/>
      <c r="N78" s="185"/>
      <c r="O78" s="185"/>
      <c r="P78" s="207"/>
      <c r="Q78" s="207"/>
      <c r="R78" s="207"/>
    </row>
    <row r="79" spans="1:18" ht="12.75">
      <c r="A79" s="216"/>
      <c r="B79" s="217"/>
      <c r="C79" s="58"/>
      <c r="D79" s="218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89"/>
      <c r="Q79" s="89"/>
      <c r="R79" s="41"/>
    </row>
    <row r="80" spans="1:18" ht="12.75">
      <c r="A80" s="63"/>
      <c r="B80" s="220" t="s">
        <v>158</v>
      </c>
      <c r="C80" s="62" t="s">
        <v>96</v>
      </c>
      <c r="D80" s="221"/>
      <c r="E80" s="222"/>
      <c r="F80" s="222"/>
      <c r="G80" s="222"/>
      <c r="H80" s="222"/>
      <c r="I80" s="222"/>
      <c r="J80" s="223"/>
      <c r="K80" s="223">
        <f>SUM(K12:K79)</f>
        <v>0</v>
      </c>
      <c r="L80" s="223">
        <f>SUM(L12:L79)</f>
        <v>0</v>
      </c>
      <c r="M80" s="223">
        <f>SUM(M12:M79)</f>
        <v>0</v>
      </c>
      <c r="N80" s="223">
        <f>SUM(N12:N79)</f>
        <v>0</v>
      </c>
      <c r="O80" s="223">
        <f>SUM(O12:O79)</f>
        <v>0</v>
      </c>
      <c r="P80" s="41"/>
      <c r="Q80" s="41"/>
      <c r="R80" s="41"/>
    </row>
    <row r="81" spans="1:18" ht="12.75">
      <c r="A81" s="224"/>
      <c r="B81" s="225" t="s">
        <v>159</v>
      </c>
      <c r="C81" s="71" t="s">
        <v>98</v>
      </c>
      <c r="D81" s="226"/>
      <c r="E81" s="224"/>
      <c r="F81" s="227"/>
      <c r="G81" s="224"/>
      <c r="H81" s="224"/>
      <c r="I81" s="224"/>
      <c r="J81" s="224"/>
      <c r="K81" s="224"/>
      <c r="L81" s="228"/>
      <c r="M81" s="229">
        <f>ROUND(+M80*D81/100,2)</f>
        <v>0</v>
      </c>
      <c r="N81" s="229"/>
      <c r="O81" s="229">
        <f>+M81</f>
        <v>0</v>
      </c>
      <c r="P81" s="41"/>
      <c r="Q81" s="41"/>
      <c r="R81" s="41"/>
    </row>
    <row r="82" spans="1:18" ht="12.75">
      <c r="A82" s="222"/>
      <c r="B82" s="230" t="s">
        <v>99</v>
      </c>
      <c r="C82" s="62" t="s">
        <v>96</v>
      </c>
      <c r="D82" s="231"/>
      <c r="E82" s="222"/>
      <c r="F82" s="232"/>
      <c r="G82" s="222"/>
      <c r="H82" s="222"/>
      <c r="I82" s="222"/>
      <c r="J82" s="222"/>
      <c r="K82" s="233">
        <f>+K80</f>
        <v>0</v>
      </c>
      <c r="L82" s="233">
        <f>+L80</f>
        <v>0</v>
      </c>
      <c r="M82" s="233">
        <f>+M81+M80</f>
        <v>0</v>
      </c>
      <c r="N82" s="233">
        <f>+N80</f>
        <v>0</v>
      </c>
      <c r="O82" s="233">
        <f>+O81+O80</f>
        <v>0</v>
      </c>
      <c r="P82" s="41"/>
      <c r="Q82" s="41"/>
      <c r="R82" s="41"/>
    </row>
    <row r="83" spans="1:18" ht="12.75">
      <c r="A83" s="41"/>
      <c r="B83" s="41"/>
      <c r="C83" s="41"/>
      <c r="D83" s="234"/>
      <c r="E83" s="41"/>
      <c r="F83" s="89"/>
      <c r="G83" s="41"/>
      <c r="H83" s="41"/>
      <c r="I83" s="41"/>
      <c r="J83" s="41"/>
      <c r="K83" s="41"/>
      <c r="L83" s="89"/>
      <c r="M83" s="41"/>
      <c r="N83" s="41"/>
      <c r="O83" s="41"/>
      <c r="P83" s="41"/>
      <c r="Q83" s="41"/>
      <c r="R83" s="41"/>
    </row>
    <row r="84" spans="1:18" ht="12.75">
      <c r="A84" s="41"/>
      <c r="B84" s="41"/>
      <c r="C84" s="41"/>
      <c r="D84" s="234"/>
      <c r="E84" s="41"/>
      <c r="F84" s="89"/>
      <c r="G84" s="41"/>
      <c r="H84" s="41"/>
      <c r="I84" s="41"/>
      <c r="J84" s="41"/>
      <c r="K84" s="41"/>
      <c r="L84" s="89"/>
      <c r="M84" s="41"/>
      <c r="N84" s="41"/>
      <c r="O84" s="41"/>
      <c r="P84" s="41"/>
      <c r="Q84" s="41"/>
      <c r="R84" s="41"/>
    </row>
    <row r="85" spans="1:18" ht="12.75">
      <c r="A85" s="88"/>
      <c r="B85" s="88"/>
      <c r="C85" s="235"/>
      <c r="D85" s="235"/>
      <c r="E85" s="235"/>
      <c r="F85" s="235"/>
      <c r="G85" s="235"/>
      <c r="H85" s="235"/>
      <c r="I85" s="235"/>
      <c r="J85" s="235"/>
      <c r="K85" s="41"/>
      <c r="L85" s="89"/>
      <c r="M85" s="41"/>
      <c r="N85" s="41"/>
      <c r="O85" s="41"/>
      <c r="P85" s="41"/>
      <c r="Q85" s="41"/>
      <c r="R85" s="41"/>
    </row>
    <row r="86" spans="1:18" ht="12.75">
      <c r="A86" s="41"/>
      <c r="B86" s="1" t="s">
        <v>21</v>
      </c>
      <c r="C86" s="88"/>
      <c r="D86" s="234"/>
      <c r="E86" s="41"/>
      <c r="F86" s="89"/>
      <c r="G86" s="41"/>
      <c r="H86" s="41"/>
      <c r="I86" s="41"/>
      <c r="J86" s="41"/>
      <c r="K86" s="41"/>
      <c r="L86" s="89"/>
      <c r="M86" s="41"/>
      <c r="N86" s="41"/>
      <c r="O86" s="41"/>
      <c r="P86" s="41"/>
      <c r="Q86" s="41"/>
      <c r="R86" s="41"/>
    </row>
    <row r="87" spans="1:18" ht="12.75">
      <c r="A87" s="41"/>
      <c r="B87" s="1" t="s">
        <v>22</v>
      </c>
      <c r="C87" s="41"/>
      <c r="D87" s="234"/>
      <c r="E87" s="41"/>
      <c r="F87" s="89"/>
      <c r="G87" s="41"/>
      <c r="H87" s="41"/>
      <c r="I87" s="41"/>
      <c r="J87" s="41"/>
      <c r="K87" s="41"/>
      <c r="L87" s="89"/>
      <c r="M87" s="41"/>
      <c r="N87" s="41"/>
      <c r="O87" s="41"/>
      <c r="P87" s="41"/>
      <c r="Q87" s="41"/>
      <c r="R87" s="41"/>
    </row>
    <row r="88" spans="1:18" ht="12.75">
      <c r="A88" s="41"/>
      <c r="B88" s="41"/>
      <c r="C88" s="41"/>
      <c r="D88" s="234"/>
      <c r="E88" s="41"/>
      <c r="F88" s="89"/>
      <c r="G88" s="41"/>
      <c r="H88" s="41"/>
      <c r="I88" s="41"/>
      <c r="J88" s="41"/>
      <c r="K88" s="41"/>
      <c r="L88" s="89"/>
      <c r="M88" s="41"/>
      <c r="N88" s="41"/>
      <c r="O88" s="41"/>
      <c r="P88" s="41"/>
      <c r="Q88" s="41"/>
      <c r="R88" s="41"/>
    </row>
    <row r="89" spans="1:18" ht="12.75">
      <c r="A89" s="41"/>
      <c r="B89" s="41"/>
      <c r="C89" s="41"/>
      <c r="D89" s="234"/>
      <c r="E89" s="41"/>
      <c r="F89" s="89"/>
      <c r="G89" s="41"/>
      <c r="H89" s="41"/>
      <c r="I89" s="41"/>
      <c r="J89" s="41"/>
      <c r="K89" s="41"/>
      <c r="L89" s="89"/>
      <c r="M89" s="41"/>
      <c r="N89" s="41"/>
      <c r="O89" s="41"/>
      <c r="P89" s="41"/>
      <c r="Q89" s="41"/>
      <c r="R89" s="41"/>
    </row>
  </sheetData>
  <printOptions/>
  <pageMargins left="0.7083333333333334" right="0.7083333333333334" top="0.7479166666666667" bottom="0.3541666666666667" header="0.5118055555555556" footer="0.5118055555555556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6"/>
  <sheetViews>
    <sheetView zoomScale="75" zoomScaleNormal="75" workbookViewId="0" topLeftCell="A83">
      <selection activeCell="D107" sqref="D107"/>
    </sheetView>
  </sheetViews>
  <sheetFormatPr defaultColWidth="9.140625" defaultRowHeight="12.75"/>
  <cols>
    <col min="2" max="2" width="35.8515625" style="0" customWidth="1"/>
    <col min="4" max="4" width="12.421875" style="0" customWidth="1"/>
    <col min="5" max="5" width="12.8515625" style="0" customWidth="1"/>
    <col min="6" max="6" width="16.421875" style="0" customWidth="1"/>
    <col min="7" max="8" width="12.57421875" style="0" customWidth="1"/>
    <col min="9" max="9" width="12.28125" style="0" customWidth="1"/>
    <col min="10" max="10" width="11.140625" style="0" customWidth="1"/>
    <col min="11" max="11" width="11.57421875" style="0" customWidth="1"/>
    <col min="12" max="12" width="12.28125" style="0" customWidth="1"/>
    <col min="13" max="13" width="13.140625" style="0" customWidth="1"/>
    <col min="14" max="14" width="12.421875" style="0" customWidth="1"/>
    <col min="15" max="15" width="13.8515625" style="0" customWidth="1"/>
  </cols>
  <sheetData>
    <row r="1" spans="1:18" ht="12.75">
      <c r="A1" s="9" t="e">
        <f>#REF!</f>
        <v>#REF!</v>
      </c>
      <c r="B1" s="167"/>
      <c r="C1" s="168"/>
      <c r="D1" s="169"/>
      <c r="E1" s="167"/>
      <c r="F1" s="170"/>
      <c r="G1" s="171"/>
      <c r="H1" s="171"/>
      <c r="I1" s="171"/>
      <c r="J1" s="172"/>
      <c r="K1" s="171"/>
      <c r="L1" s="171"/>
      <c r="M1" s="171"/>
      <c r="N1" s="171"/>
      <c r="O1" s="171"/>
      <c r="P1" s="171"/>
      <c r="Q1" s="171"/>
      <c r="R1" s="171"/>
    </row>
    <row r="2" spans="1:18" ht="12.75">
      <c r="A2" s="9" t="e">
        <f>#REF!</f>
        <v>#REF!</v>
      </c>
      <c r="B2" s="167"/>
      <c r="C2" s="168"/>
      <c r="D2" s="169"/>
      <c r="E2" s="167"/>
      <c r="F2" s="173"/>
      <c r="G2" s="171"/>
      <c r="H2" s="171"/>
      <c r="I2" s="171"/>
      <c r="J2" s="172"/>
      <c r="K2" s="171"/>
      <c r="L2" s="171"/>
      <c r="M2" s="171"/>
      <c r="N2" s="171"/>
      <c r="O2" s="171"/>
      <c r="P2" s="171"/>
      <c r="Q2" s="171"/>
      <c r="R2" s="171"/>
    </row>
    <row r="3" spans="1:18" ht="12.75">
      <c r="A3" s="174"/>
      <c r="B3" s="167"/>
      <c r="C3" s="167"/>
      <c r="D3" s="169"/>
      <c r="E3" s="167"/>
      <c r="F3" s="168"/>
      <c r="G3" s="171"/>
      <c r="H3" s="171"/>
      <c r="I3" s="171"/>
      <c r="J3" s="172"/>
      <c r="K3" s="171"/>
      <c r="L3" s="171"/>
      <c r="M3" s="171"/>
      <c r="N3" s="171"/>
      <c r="O3" s="171"/>
      <c r="P3" s="171"/>
      <c r="Q3" s="171"/>
      <c r="R3" s="171"/>
    </row>
    <row r="4" spans="1:18" ht="17.25">
      <c r="A4" s="173"/>
      <c r="B4" s="41"/>
      <c r="C4" s="41"/>
      <c r="D4" s="175"/>
      <c r="E4" s="167"/>
      <c r="F4" s="92" t="s">
        <v>160</v>
      </c>
      <c r="G4" s="176"/>
      <c r="H4" s="171"/>
      <c r="I4" s="171"/>
      <c r="J4" s="172"/>
      <c r="K4" s="171"/>
      <c r="L4" s="171"/>
      <c r="M4" s="171"/>
      <c r="N4" s="171"/>
      <c r="O4" s="171"/>
      <c r="P4" s="171"/>
      <c r="Q4" s="171"/>
      <c r="R4" s="171"/>
    </row>
    <row r="5" spans="1:18" ht="12.75">
      <c r="A5" s="174"/>
      <c r="B5" s="167"/>
      <c r="C5" s="167"/>
      <c r="D5" s="169"/>
      <c r="E5" s="167"/>
      <c r="F5" s="177" t="s">
        <v>42</v>
      </c>
      <c r="G5" s="171"/>
      <c r="H5" s="171"/>
      <c r="I5" s="171"/>
      <c r="J5" s="172"/>
      <c r="K5" s="171"/>
      <c r="L5" s="171"/>
      <c r="M5" s="171"/>
      <c r="N5" s="171"/>
      <c r="O5" s="171"/>
      <c r="P5" s="171"/>
      <c r="Q5" s="171"/>
      <c r="R5" s="171"/>
    </row>
    <row r="6" spans="1:18" ht="15">
      <c r="A6" s="99" t="s">
        <v>102</v>
      </c>
      <c r="B6" s="99"/>
      <c r="C6" s="167"/>
      <c r="D6" s="169"/>
      <c r="E6" s="167"/>
      <c r="F6" s="41"/>
      <c r="G6" s="41"/>
      <c r="H6" s="41"/>
      <c r="I6" s="41"/>
      <c r="J6" s="172"/>
      <c r="K6" s="171"/>
      <c r="L6" s="168"/>
      <c r="M6" s="167" t="s">
        <v>104</v>
      </c>
      <c r="N6" s="173"/>
      <c r="O6" s="178">
        <f>O108</f>
        <v>0</v>
      </c>
      <c r="P6" s="171"/>
      <c r="Q6" s="171"/>
      <c r="R6" s="168"/>
    </row>
    <row r="7" spans="1:18" ht="12.75">
      <c r="A7" s="9" t="s">
        <v>103</v>
      </c>
      <c r="B7" s="177"/>
      <c r="C7" s="167"/>
      <c r="D7" s="169"/>
      <c r="E7" s="167"/>
      <c r="F7" s="41"/>
      <c r="G7" s="41"/>
      <c r="H7" s="41"/>
      <c r="I7" s="41"/>
      <c r="J7" s="172"/>
      <c r="K7" s="173"/>
      <c r="L7" s="41"/>
      <c r="M7" s="236"/>
      <c r="N7" s="168"/>
      <c r="O7" s="167"/>
      <c r="P7" s="171"/>
      <c r="Q7" s="171"/>
      <c r="R7" s="171"/>
    </row>
    <row r="8" spans="1:18" ht="12.75">
      <c r="A8" s="171"/>
      <c r="B8" s="171"/>
      <c r="C8" s="171"/>
      <c r="D8" s="179"/>
      <c r="E8" s="171"/>
      <c r="F8" s="180"/>
      <c r="G8" s="171"/>
      <c r="H8" s="171"/>
      <c r="I8" s="171"/>
      <c r="J8" s="172"/>
      <c r="K8" s="171"/>
      <c r="L8" s="171"/>
      <c r="M8" s="171"/>
      <c r="N8" s="171"/>
      <c r="O8" s="171"/>
      <c r="P8" s="103"/>
      <c r="Q8" s="103"/>
      <c r="R8" s="103"/>
    </row>
    <row r="9" spans="1:18" ht="13.5">
      <c r="A9" s="104"/>
      <c r="B9" s="105"/>
      <c r="C9" s="106"/>
      <c r="D9" s="107"/>
      <c r="E9" s="108"/>
      <c r="F9" s="109"/>
      <c r="G9" s="110" t="s">
        <v>54</v>
      </c>
      <c r="H9" s="110"/>
      <c r="I9" s="110"/>
      <c r="J9" s="110"/>
      <c r="K9" s="111"/>
      <c r="L9" s="110" t="s">
        <v>55</v>
      </c>
      <c r="M9" s="112"/>
      <c r="N9" s="112"/>
      <c r="O9" s="113"/>
      <c r="P9" s="41"/>
      <c r="Q9" s="41"/>
      <c r="R9" s="41"/>
    </row>
    <row r="10" spans="1:18" ht="13.5">
      <c r="A10" s="114" t="s">
        <v>12</v>
      </c>
      <c r="B10" s="115" t="s">
        <v>56</v>
      </c>
      <c r="C10" s="116" t="s">
        <v>57</v>
      </c>
      <c r="D10" s="117" t="s">
        <v>58</v>
      </c>
      <c r="E10" s="116" t="s">
        <v>59</v>
      </c>
      <c r="F10" s="117" t="s">
        <v>60</v>
      </c>
      <c r="G10" s="116" t="s">
        <v>61</v>
      </c>
      <c r="H10" s="116" t="s">
        <v>62</v>
      </c>
      <c r="I10" s="116" t="s">
        <v>63</v>
      </c>
      <c r="J10" s="116" t="s">
        <v>64</v>
      </c>
      <c r="K10" s="116" t="s">
        <v>65</v>
      </c>
      <c r="L10" s="116" t="s">
        <v>61</v>
      </c>
      <c r="M10" s="116" t="s">
        <v>62</v>
      </c>
      <c r="N10" s="116" t="s">
        <v>63</v>
      </c>
      <c r="O10" s="118" t="s">
        <v>66</v>
      </c>
      <c r="P10" s="41"/>
      <c r="Q10" s="41"/>
      <c r="R10" s="41"/>
    </row>
    <row r="11" spans="1:18" ht="13.5">
      <c r="A11" s="121"/>
      <c r="B11" s="122"/>
      <c r="C11" s="123" t="s">
        <v>67</v>
      </c>
      <c r="D11" s="124"/>
      <c r="E11" s="123" t="s">
        <v>68</v>
      </c>
      <c r="F11" s="124" t="s">
        <v>69</v>
      </c>
      <c r="G11" s="123"/>
      <c r="H11" s="123"/>
      <c r="I11" s="123"/>
      <c r="J11" s="123"/>
      <c r="K11" s="123" t="s">
        <v>68</v>
      </c>
      <c r="L11" s="123"/>
      <c r="M11" s="123"/>
      <c r="N11" s="123"/>
      <c r="O11" s="121" t="s">
        <v>70</v>
      </c>
      <c r="P11" s="41"/>
      <c r="Q11" s="41"/>
      <c r="R11" s="41"/>
    </row>
    <row r="12" spans="1:18" ht="12.75">
      <c r="A12" s="181"/>
      <c r="B12" s="182" t="s">
        <v>161</v>
      </c>
      <c r="C12" s="183"/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41"/>
      <c r="Q12" s="41"/>
      <c r="R12" s="41"/>
    </row>
    <row r="13" spans="1:18" ht="25.5">
      <c r="A13" s="192" t="s">
        <v>38</v>
      </c>
      <c r="B13" s="69" t="s">
        <v>162</v>
      </c>
      <c r="C13" s="188" t="s">
        <v>110</v>
      </c>
      <c r="D13" s="188">
        <f>56*0.48</f>
        <v>26.88</v>
      </c>
      <c r="E13" s="185"/>
      <c r="F13" s="185"/>
      <c r="G13" s="134"/>
      <c r="H13" s="185"/>
      <c r="I13" s="185"/>
      <c r="J13" s="185"/>
      <c r="K13" s="185"/>
      <c r="L13" s="185"/>
      <c r="M13" s="185"/>
      <c r="N13" s="185"/>
      <c r="O13" s="185"/>
      <c r="P13" s="89"/>
      <c r="Q13" s="89"/>
      <c r="R13" s="41"/>
    </row>
    <row r="14" spans="1:18" ht="14.25">
      <c r="A14" s="192" t="s">
        <v>40</v>
      </c>
      <c r="B14" s="189" t="s">
        <v>163</v>
      </c>
      <c r="C14" s="183" t="s">
        <v>76</v>
      </c>
      <c r="D14" s="186">
        <f>13+43</f>
        <v>56</v>
      </c>
      <c r="E14" s="185"/>
      <c r="F14" s="185"/>
      <c r="G14" s="134"/>
      <c r="H14" s="185"/>
      <c r="I14" s="185"/>
      <c r="J14" s="185"/>
      <c r="K14" s="185"/>
      <c r="L14" s="185"/>
      <c r="M14" s="185"/>
      <c r="N14" s="185"/>
      <c r="O14" s="185"/>
      <c r="P14" s="89"/>
      <c r="Q14" s="89"/>
      <c r="R14" s="41"/>
    </row>
    <row r="15" spans="1:18" ht="14.25">
      <c r="A15" s="192"/>
      <c r="B15" s="190" t="s">
        <v>164</v>
      </c>
      <c r="C15" s="183" t="s">
        <v>110</v>
      </c>
      <c r="D15" s="186">
        <f>+D14*0.17</f>
        <v>9.520000000000001</v>
      </c>
      <c r="E15" s="185"/>
      <c r="F15" s="185"/>
      <c r="G15" s="134"/>
      <c r="H15" s="185"/>
      <c r="I15" s="185"/>
      <c r="J15" s="185"/>
      <c r="K15" s="185"/>
      <c r="L15" s="185"/>
      <c r="M15" s="185"/>
      <c r="N15" s="185"/>
      <c r="O15" s="185"/>
      <c r="P15" s="89"/>
      <c r="Q15" s="89"/>
      <c r="R15" s="41"/>
    </row>
    <row r="16" spans="1:18" ht="14.25">
      <c r="A16" s="192"/>
      <c r="B16" s="190" t="s">
        <v>165</v>
      </c>
      <c r="C16" s="183" t="s">
        <v>110</v>
      </c>
      <c r="D16" s="186">
        <f>+D14*0.088</f>
        <v>4.928</v>
      </c>
      <c r="E16" s="185"/>
      <c r="F16" s="185"/>
      <c r="G16" s="134"/>
      <c r="H16" s="185"/>
      <c r="I16" s="185"/>
      <c r="J16" s="185"/>
      <c r="K16" s="185"/>
      <c r="L16" s="185"/>
      <c r="M16" s="185"/>
      <c r="N16" s="185"/>
      <c r="O16" s="185"/>
      <c r="P16" s="89"/>
      <c r="Q16" s="89"/>
      <c r="R16" s="41"/>
    </row>
    <row r="17" spans="1:18" ht="14.25">
      <c r="A17" s="192" t="s">
        <v>166</v>
      </c>
      <c r="B17" s="189" t="s">
        <v>167</v>
      </c>
      <c r="C17" s="183" t="s">
        <v>76</v>
      </c>
      <c r="D17" s="186">
        <v>56</v>
      </c>
      <c r="E17" s="185"/>
      <c r="F17" s="185"/>
      <c r="G17" s="134"/>
      <c r="H17" s="185"/>
      <c r="I17" s="185"/>
      <c r="J17" s="185"/>
      <c r="K17" s="185"/>
      <c r="L17" s="185"/>
      <c r="M17" s="185"/>
      <c r="N17" s="185"/>
      <c r="O17" s="185"/>
      <c r="P17" s="89"/>
      <c r="Q17" s="89"/>
      <c r="R17" s="41"/>
    </row>
    <row r="18" spans="1:18" ht="13.5">
      <c r="A18" s="192"/>
      <c r="B18" s="190" t="s">
        <v>168</v>
      </c>
      <c r="C18" s="183" t="s">
        <v>76</v>
      </c>
      <c r="D18" s="186">
        <f>+D17</f>
        <v>56</v>
      </c>
      <c r="E18" s="185"/>
      <c r="F18" s="185"/>
      <c r="G18" s="134"/>
      <c r="H18" s="185"/>
      <c r="I18" s="185"/>
      <c r="J18" s="185"/>
      <c r="K18" s="185"/>
      <c r="L18" s="185"/>
      <c r="M18" s="185"/>
      <c r="N18" s="185"/>
      <c r="O18" s="185"/>
      <c r="P18" s="89"/>
      <c r="Q18" s="89"/>
      <c r="R18" s="41"/>
    </row>
    <row r="19" spans="1:18" ht="14.25">
      <c r="A19" s="192"/>
      <c r="B19" s="190" t="s">
        <v>169</v>
      </c>
      <c r="C19" s="183" t="s">
        <v>110</v>
      </c>
      <c r="D19" s="186">
        <f>+D17*0.33</f>
        <v>18.48</v>
      </c>
      <c r="E19" s="185"/>
      <c r="F19" s="185"/>
      <c r="G19" s="134"/>
      <c r="H19" s="185"/>
      <c r="I19" s="185"/>
      <c r="J19" s="185"/>
      <c r="K19" s="185"/>
      <c r="L19" s="185"/>
      <c r="M19" s="185"/>
      <c r="N19" s="185"/>
      <c r="O19" s="185"/>
      <c r="P19" s="89"/>
      <c r="Q19" s="89"/>
      <c r="R19" s="41"/>
    </row>
    <row r="20" spans="1:18" ht="14.25">
      <c r="A20" s="192"/>
      <c r="B20" s="190" t="s">
        <v>170</v>
      </c>
      <c r="C20" s="183" t="s">
        <v>110</v>
      </c>
      <c r="D20" s="186">
        <v>0.2</v>
      </c>
      <c r="E20" s="185"/>
      <c r="F20" s="185"/>
      <c r="G20" s="134"/>
      <c r="H20" s="185"/>
      <c r="I20" s="185"/>
      <c r="J20" s="185"/>
      <c r="K20" s="185"/>
      <c r="L20" s="185"/>
      <c r="M20" s="185"/>
      <c r="N20" s="185"/>
      <c r="O20" s="185"/>
      <c r="P20" s="89"/>
      <c r="Q20" s="89"/>
      <c r="R20" s="41"/>
    </row>
    <row r="21" spans="1:18" ht="14.25">
      <c r="A21" s="192" t="s">
        <v>171</v>
      </c>
      <c r="B21" s="189" t="s">
        <v>172</v>
      </c>
      <c r="C21" s="188" t="s">
        <v>76</v>
      </c>
      <c r="D21" s="188">
        <v>122</v>
      </c>
      <c r="E21" s="185"/>
      <c r="F21" s="185"/>
      <c r="G21" s="134"/>
      <c r="H21" s="185"/>
      <c r="I21" s="185"/>
      <c r="J21" s="185"/>
      <c r="K21" s="185"/>
      <c r="L21" s="185"/>
      <c r="M21" s="185"/>
      <c r="N21" s="185"/>
      <c r="O21" s="185"/>
      <c r="P21" s="89"/>
      <c r="Q21" s="89"/>
      <c r="R21" s="41"/>
    </row>
    <row r="22" spans="1:18" ht="14.25">
      <c r="A22" s="192"/>
      <c r="B22" s="190" t="s">
        <v>173</v>
      </c>
      <c r="C22" s="183" t="s">
        <v>110</v>
      </c>
      <c r="D22" s="186">
        <f>+D21*0.01</f>
        <v>1.22</v>
      </c>
      <c r="E22" s="185"/>
      <c r="F22" s="185"/>
      <c r="G22" s="134"/>
      <c r="H22" s="185"/>
      <c r="I22" s="185"/>
      <c r="J22" s="185"/>
      <c r="K22" s="185"/>
      <c r="L22" s="185"/>
      <c r="M22" s="185"/>
      <c r="N22" s="185"/>
      <c r="O22" s="185"/>
      <c r="P22" s="89"/>
      <c r="Q22" s="89"/>
      <c r="R22" s="41"/>
    </row>
    <row r="23" spans="1:18" ht="49.5">
      <c r="A23" s="192" t="s">
        <v>174</v>
      </c>
      <c r="B23" s="189" t="s">
        <v>175</v>
      </c>
      <c r="C23" s="183" t="s">
        <v>76</v>
      </c>
      <c r="D23" s="186">
        <v>54.19</v>
      </c>
      <c r="E23" s="185"/>
      <c r="F23" s="185"/>
      <c r="G23" s="134"/>
      <c r="H23" s="185"/>
      <c r="I23" s="185"/>
      <c r="J23" s="185"/>
      <c r="K23" s="185"/>
      <c r="L23" s="185"/>
      <c r="M23" s="185"/>
      <c r="N23" s="185"/>
      <c r="O23" s="185"/>
      <c r="P23" s="89"/>
      <c r="Q23" s="89"/>
      <c r="R23" s="41"/>
    </row>
    <row r="24" spans="1:18" ht="25.5">
      <c r="A24" s="192" t="s">
        <v>176</v>
      </c>
      <c r="B24" s="69" t="s">
        <v>177</v>
      </c>
      <c r="C24" s="188" t="s">
        <v>110</v>
      </c>
      <c r="D24" s="188">
        <f>24*0.13</f>
        <v>3.12</v>
      </c>
      <c r="E24" s="185"/>
      <c r="F24" s="185"/>
      <c r="G24" s="134"/>
      <c r="H24" s="185"/>
      <c r="I24" s="185"/>
      <c r="J24" s="185"/>
      <c r="K24" s="185"/>
      <c r="L24" s="185"/>
      <c r="M24" s="185"/>
      <c r="N24" s="185"/>
      <c r="O24" s="185"/>
      <c r="P24" s="89"/>
      <c r="Q24" s="89"/>
      <c r="R24" s="41"/>
    </row>
    <row r="25" spans="1:18" ht="14.25">
      <c r="A25" s="192" t="s">
        <v>118</v>
      </c>
      <c r="B25" s="189" t="s">
        <v>163</v>
      </c>
      <c r="C25" s="183" t="s">
        <v>76</v>
      </c>
      <c r="D25" s="186">
        <v>24</v>
      </c>
      <c r="E25" s="185"/>
      <c r="F25" s="185"/>
      <c r="G25" s="134"/>
      <c r="H25" s="185"/>
      <c r="I25" s="185"/>
      <c r="J25" s="185"/>
      <c r="K25" s="185"/>
      <c r="L25" s="185"/>
      <c r="M25" s="185"/>
      <c r="N25" s="185"/>
      <c r="O25" s="185"/>
      <c r="P25" s="89"/>
      <c r="Q25" s="89"/>
      <c r="R25" s="41"/>
    </row>
    <row r="26" spans="1:18" ht="14.25">
      <c r="A26" s="192"/>
      <c r="B26" s="190" t="s">
        <v>165</v>
      </c>
      <c r="C26" s="183" t="s">
        <v>110</v>
      </c>
      <c r="D26" s="186">
        <f>+D25*0.088</f>
        <v>2.112</v>
      </c>
      <c r="E26" s="185"/>
      <c r="F26" s="185"/>
      <c r="G26" s="134"/>
      <c r="H26" s="185"/>
      <c r="I26" s="185"/>
      <c r="J26" s="185"/>
      <c r="K26" s="185"/>
      <c r="L26" s="185"/>
      <c r="M26" s="185"/>
      <c r="N26" s="185"/>
      <c r="O26" s="185"/>
      <c r="P26" s="89"/>
      <c r="Q26" s="89"/>
      <c r="R26" s="41"/>
    </row>
    <row r="27" spans="1:18" ht="14.25">
      <c r="A27" s="181">
        <v>8</v>
      </c>
      <c r="B27" s="189" t="s">
        <v>178</v>
      </c>
      <c r="C27" s="183" t="s">
        <v>76</v>
      </c>
      <c r="D27" s="186">
        <v>24</v>
      </c>
      <c r="E27" s="185"/>
      <c r="F27" s="185"/>
      <c r="G27" s="134"/>
      <c r="H27" s="185"/>
      <c r="I27" s="185"/>
      <c r="J27" s="185"/>
      <c r="K27" s="185"/>
      <c r="L27" s="185"/>
      <c r="M27" s="185"/>
      <c r="N27" s="185"/>
      <c r="O27" s="185"/>
      <c r="P27" s="89"/>
      <c r="Q27" s="89"/>
      <c r="R27" s="41"/>
    </row>
    <row r="28" spans="1:18" ht="25.5">
      <c r="A28" s="192" t="s">
        <v>41</v>
      </c>
      <c r="B28" s="189" t="s">
        <v>179</v>
      </c>
      <c r="C28" s="183" t="s">
        <v>180</v>
      </c>
      <c r="D28" s="186">
        <v>24</v>
      </c>
      <c r="E28" s="185"/>
      <c r="F28" s="185"/>
      <c r="G28" s="134"/>
      <c r="H28" s="185"/>
      <c r="I28" s="185"/>
      <c r="J28" s="185"/>
      <c r="K28" s="185"/>
      <c r="L28" s="185"/>
      <c r="M28" s="185"/>
      <c r="N28" s="185"/>
      <c r="O28" s="185"/>
      <c r="P28" s="89"/>
      <c r="Q28" s="89"/>
      <c r="R28" s="41"/>
    </row>
    <row r="29" spans="1:18" ht="14.25">
      <c r="A29" s="192"/>
      <c r="B29" s="190" t="s">
        <v>181</v>
      </c>
      <c r="C29" s="183" t="s">
        <v>180</v>
      </c>
      <c r="D29" s="186">
        <f>+D28</f>
        <v>24</v>
      </c>
      <c r="E29" s="185"/>
      <c r="F29" s="185"/>
      <c r="G29" s="134"/>
      <c r="H29" s="185"/>
      <c r="I29" s="185"/>
      <c r="J29" s="185"/>
      <c r="K29" s="185"/>
      <c r="L29" s="185"/>
      <c r="M29" s="185"/>
      <c r="N29" s="185"/>
      <c r="O29" s="185"/>
      <c r="P29" s="89"/>
      <c r="Q29" s="89"/>
      <c r="R29" s="41"/>
    </row>
    <row r="30" spans="1:18" ht="12.75">
      <c r="A30" s="192"/>
      <c r="B30" s="190"/>
      <c r="C30" s="183"/>
      <c r="D30" s="186"/>
      <c r="E30" s="185"/>
      <c r="F30" s="185"/>
      <c r="G30" s="134"/>
      <c r="H30" s="185"/>
      <c r="I30" s="185"/>
      <c r="J30" s="185"/>
      <c r="K30" s="185"/>
      <c r="L30" s="185"/>
      <c r="M30" s="185"/>
      <c r="N30" s="185"/>
      <c r="O30" s="185"/>
      <c r="P30" s="89"/>
      <c r="Q30" s="89"/>
      <c r="R30" s="41"/>
    </row>
    <row r="31" spans="1:18" ht="25.5">
      <c r="A31" s="192"/>
      <c r="B31" s="182" t="s">
        <v>182</v>
      </c>
      <c r="C31" s="186"/>
      <c r="D31" s="186"/>
      <c r="E31" s="185"/>
      <c r="F31" s="185"/>
      <c r="G31" s="134"/>
      <c r="H31" s="185"/>
      <c r="I31" s="185"/>
      <c r="J31" s="185"/>
      <c r="K31" s="185"/>
      <c r="L31" s="185"/>
      <c r="M31" s="185"/>
      <c r="N31" s="185"/>
      <c r="O31" s="185"/>
      <c r="P31" s="89"/>
      <c r="Q31" s="89"/>
      <c r="R31" s="41"/>
    </row>
    <row r="32" spans="1:18" ht="28.5" customHeight="1">
      <c r="A32" s="192" t="s">
        <v>183</v>
      </c>
      <c r="B32" s="237" t="s">
        <v>184</v>
      </c>
      <c r="C32" s="183" t="s">
        <v>110</v>
      </c>
      <c r="D32" s="186">
        <f>0.2+0.6+0.6+0.1+0.1+0.1+0.1+0.2+1+0.1+0.3+0.2+0.1</f>
        <v>3.7000000000000006</v>
      </c>
      <c r="E32" s="185"/>
      <c r="F32" s="185"/>
      <c r="G32" s="134"/>
      <c r="H32" s="185"/>
      <c r="I32" s="185"/>
      <c r="J32" s="185"/>
      <c r="K32" s="185"/>
      <c r="L32" s="185"/>
      <c r="M32" s="185"/>
      <c r="N32" s="185"/>
      <c r="O32" s="185"/>
      <c r="P32" s="89"/>
      <c r="Q32" s="89"/>
      <c r="R32" s="41"/>
    </row>
    <row r="33" spans="1:18" ht="13.5">
      <c r="A33" s="192"/>
      <c r="B33" s="190" t="s">
        <v>185</v>
      </c>
      <c r="C33" s="183" t="s">
        <v>110</v>
      </c>
      <c r="D33" s="186">
        <f>+D32*1.1</f>
        <v>4.070000000000001</v>
      </c>
      <c r="E33" s="185"/>
      <c r="F33" s="185"/>
      <c r="G33" s="134"/>
      <c r="H33" s="185"/>
      <c r="I33" s="185"/>
      <c r="J33" s="185"/>
      <c r="K33" s="185"/>
      <c r="L33" s="185"/>
      <c r="M33" s="185"/>
      <c r="N33" s="185"/>
      <c r="O33" s="185"/>
      <c r="P33" s="89"/>
      <c r="Q33" s="89"/>
      <c r="R33" s="41"/>
    </row>
    <row r="34" spans="1:18" ht="14.25">
      <c r="A34" s="192"/>
      <c r="B34" s="190" t="s">
        <v>186</v>
      </c>
      <c r="C34" s="183" t="s">
        <v>80</v>
      </c>
      <c r="D34" s="186">
        <v>1</v>
      </c>
      <c r="E34" s="185"/>
      <c r="F34" s="185"/>
      <c r="G34" s="134"/>
      <c r="H34" s="185"/>
      <c r="I34" s="185"/>
      <c r="J34" s="185"/>
      <c r="K34" s="185"/>
      <c r="L34" s="185"/>
      <c r="M34" s="185"/>
      <c r="N34" s="185"/>
      <c r="O34" s="185"/>
      <c r="P34" s="89"/>
      <c r="Q34" s="89"/>
      <c r="R34" s="41"/>
    </row>
    <row r="35" spans="1:18" ht="25.5">
      <c r="A35" s="192" t="s">
        <v>187</v>
      </c>
      <c r="B35" s="189" t="s">
        <v>188</v>
      </c>
      <c r="C35" s="183" t="s">
        <v>86</v>
      </c>
      <c r="D35" s="186">
        <v>24</v>
      </c>
      <c r="E35" s="185"/>
      <c r="F35" s="185"/>
      <c r="G35" s="134"/>
      <c r="H35" s="185"/>
      <c r="I35" s="185"/>
      <c r="J35" s="185"/>
      <c r="K35" s="185"/>
      <c r="L35" s="185"/>
      <c r="M35" s="185"/>
      <c r="N35" s="185"/>
      <c r="O35" s="185"/>
      <c r="P35" s="89"/>
      <c r="Q35" s="89"/>
      <c r="R35" s="41"/>
    </row>
    <row r="36" spans="1:18" ht="25.5">
      <c r="A36" s="192"/>
      <c r="B36" s="190" t="s">
        <v>189</v>
      </c>
      <c r="C36" s="183" t="s">
        <v>86</v>
      </c>
      <c r="D36" s="186">
        <f>+D35</f>
        <v>24</v>
      </c>
      <c r="E36" s="185"/>
      <c r="F36" s="185"/>
      <c r="G36" s="134"/>
      <c r="H36" s="185"/>
      <c r="I36" s="185"/>
      <c r="J36" s="185"/>
      <c r="K36" s="185"/>
      <c r="L36" s="185"/>
      <c r="M36" s="185"/>
      <c r="N36" s="185"/>
      <c r="O36" s="185"/>
      <c r="P36" s="89"/>
      <c r="Q36" s="89"/>
      <c r="R36" s="41"/>
    </row>
    <row r="37" spans="1:18" ht="13.5">
      <c r="A37" s="192" t="s">
        <v>190</v>
      </c>
      <c r="B37" s="189" t="s">
        <v>191</v>
      </c>
      <c r="C37" s="183" t="s">
        <v>76</v>
      </c>
      <c r="D37" s="186">
        <v>26</v>
      </c>
      <c r="E37" s="185"/>
      <c r="F37" s="185"/>
      <c r="G37" s="134"/>
      <c r="H37" s="185"/>
      <c r="I37" s="185"/>
      <c r="J37" s="185"/>
      <c r="K37" s="185"/>
      <c r="L37" s="185"/>
      <c r="M37" s="185"/>
      <c r="N37" s="185"/>
      <c r="O37" s="185"/>
      <c r="P37" s="89"/>
      <c r="Q37" s="89"/>
      <c r="R37" s="41"/>
    </row>
    <row r="38" spans="1:18" ht="13.5">
      <c r="A38" s="192"/>
      <c r="B38" s="190" t="s">
        <v>192</v>
      </c>
      <c r="C38" s="183" t="s">
        <v>76</v>
      </c>
      <c r="D38" s="186">
        <f>+D37*1.1</f>
        <v>28.6</v>
      </c>
      <c r="E38" s="185"/>
      <c r="F38" s="185"/>
      <c r="G38" s="134"/>
      <c r="H38" s="185"/>
      <c r="I38" s="185"/>
      <c r="J38" s="185"/>
      <c r="K38" s="185"/>
      <c r="L38" s="185"/>
      <c r="M38" s="185"/>
      <c r="N38" s="185"/>
      <c r="O38" s="185"/>
      <c r="P38" s="89"/>
      <c r="Q38" s="89"/>
      <c r="R38" s="41"/>
    </row>
    <row r="39" spans="1:18" ht="14.25">
      <c r="A39" s="192"/>
      <c r="B39" s="190" t="s">
        <v>186</v>
      </c>
      <c r="C39" s="183" t="s">
        <v>80</v>
      </c>
      <c r="D39" s="186">
        <v>1</v>
      </c>
      <c r="E39" s="185"/>
      <c r="F39" s="185"/>
      <c r="G39" s="134"/>
      <c r="H39" s="185"/>
      <c r="I39" s="185"/>
      <c r="J39" s="185"/>
      <c r="K39" s="185"/>
      <c r="L39" s="185"/>
      <c r="M39" s="185"/>
      <c r="N39" s="185"/>
      <c r="O39" s="185"/>
      <c r="P39" s="89"/>
      <c r="Q39" s="89"/>
      <c r="R39" s="41"/>
    </row>
    <row r="40" spans="1:18" ht="14.25">
      <c r="A40" s="192" t="s">
        <v>193</v>
      </c>
      <c r="B40" s="189" t="s">
        <v>194</v>
      </c>
      <c r="C40" s="183" t="s">
        <v>76</v>
      </c>
      <c r="D40" s="186">
        <f>+D37</f>
        <v>26</v>
      </c>
      <c r="E40" s="185"/>
      <c r="F40" s="185"/>
      <c r="G40" s="134"/>
      <c r="H40" s="185"/>
      <c r="I40" s="185"/>
      <c r="J40" s="185"/>
      <c r="K40" s="185"/>
      <c r="L40" s="185"/>
      <c r="M40" s="185"/>
      <c r="N40" s="185"/>
      <c r="O40" s="185"/>
      <c r="P40" s="89"/>
      <c r="Q40" s="89"/>
      <c r="R40" s="41"/>
    </row>
    <row r="41" spans="1:18" ht="14.25">
      <c r="A41" s="192"/>
      <c r="B41" s="190" t="s">
        <v>195</v>
      </c>
      <c r="C41" s="183" t="s">
        <v>113</v>
      </c>
      <c r="D41" s="186">
        <f>+D40*0.35</f>
        <v>9.1</v>
      </c>
      <c r="E41" s="185"/>
      <c r="F41" s="185"/>
      <c r="G41" s="134"/>
      <c r="H41" s="185"/>
      <c r="I41" s="185"/>
      <c r="J41" s="185"/>
      <c r="K41" s="185"/>
      <c r="L41" s="185"/>
      <c r="M41" s="185"/>
      <c r="N41" s="185"/>
      <c r="O41" s="185"/>
      <c r="P41" s="89"/>
      <c r="Q41" s="89"/>
      <c r="R41" s="41"/>
    </row>
    <row r="42" spans="1:18" ht="25.5">
      <c r="A42" s="192" t="s">
        <v>196</v>
      </c>
      <c r="B42" s="190" t="s">
        <v>197</v>
      </c>
      <c r="C42" s="183" t="s">
        <v>76</v>
      </c>
      <c r="D42" s="186">
        <f>0.2*(3.25*2+6.8*2)</f>
        <v>4.0200000000000005</v>
      </c>
      <c r="E42" s="185"/>
      <c r="F42" s="185"/>
      <c r="G42" s="134"/>
      <c r="H42" s="185"/>
      <c r="I42" s="185"/>
      <c r="J42" s="185"/>
      <c r="K42" s="185"/>
      <c r="L42" s="185"/>
      <c r="M42" s="185"/>
      <c r="N42" s="185"/>
      <c r="O42" s="185"/>
      <c r="P42" s="89"/>
      <c r="Q42" s="89"/>
      <c r="R42" s="41"/>
    </row>
    <row r="43" spans="1:18" ht="13.5">
      <c r="A43" s="192"/>
      <c r="B43" s="190" t="s">
        <v>198</v>
      </c>
      <c r="C43" s="183" t="s">
        <v>76</v>
      </c>
      <c r="D43" s="186">
        <f>+D42*1.1</f>
        <v>4.422000000000001</v>
      </c>
      <c r="E43" s="185"/>
      <c r="F43" s="185"/>
      <c r="G43" s="134"/>
      <c r="H43" s="185"/>
      <c r="I43" s="185"/>
      <c r="J43" s="185"/>
      <c r="K43" s="185"/>
      <c r="L43" s="185"/>
      <c r="M43" s="185"/>
      <c r="N43" s="185"/>
      <c r="O43" s="185"/>
      <c r="P43" s="89"/>
      <c r="Q43" s="89"/>
      <c r="R43" s="41"/>
    </row>
    <row r="44" spans="1:18" ht="25.5">
      <c r="A44" s="192" t="s">
        <v>199</v>
      </c>
      <c r="B44" s="189" t="s">
        <v>200</v>
      </c>
      <c r="C44" s="183" t="s">
        <v>110</v>
      </c>
      <c r="D44" s="186">
        <v>0.4</v>
      </c>
      <c r="E44" s="185"/>
      <c r="F44" s="185"/>
      <c r="G44" s="134"/>
      <c r="H44" s="185"/>
      <c r="I44" s="185"/>
      <c r="J44" s="185"/>
      <c r="K44" s="185"/>
      <c r="L44" s="185"/>
      <c r="M44" s="185"/>
      <c r="N44" s="185"/>
      <c r="O44" s="185"/>
      <c r="P44" s="89"/>
      <c r="Q44" s="89"/>
      <c r="R44" s="41"/>
    </row>
    <row r="45" spans="1:18" ht="13.5">
      <c r="A45" s="192"/>
      <c r="B45" s="190" t="s">
        <v>201</v>
      </c>
      <c r="C45" s="183" t="s">
        <v>110</v>
      </c>
      <c r="D45" s="186">
        <f>+D44*1.1</f>
        <v>0.44000000000000006</v>
      </c>
      <c r="E45" s="185"/>
      <c r="F45" s="185"/>
      <c r="G45" s="134"/>
      <c r="H45" s="185"/>
      <c r="I45" s="185"/>
      <c r="J45" s="185"/>
      <c r="K45" s="185"/>
      <c r="L45" s="185"/>
      <c r="M45" s="185"/>
      <c r="N45" s="185"/>
      <c r="O45" s="185"/>
      <c r="P45" s="89"/>
      <c r="Q45" s="89"/>
      <c r="R45" s="41"/>
    </row>
    <row r="46" spans="1:18" ht="14.25">
      <c r="A46" s="192"/>
      <c r="B46" s="190" t="s">
        <v>186</v>
      </c>
      <c r="C46" s="183" t="s">
        <v>80</v>
      </c>
      <c r="D46" s="186">
        <v>1</v>
      </c>
      <c r="E46" s="185"/>
      <c r="F46" s="185"/>
      <c r="G46" s="134"/>
      <c r="H46" s="185"/>
      <c r="I46" s="185"/>
      <c r="J46" s="185"/>
      <c r="K46" s="185"/>
      <c r="L46" s="185"/>
      <c r="M46" s="185"/>
      <c r="N46" s="185"/>
      <c r="O46" s="185"/>
      <c r="P46" s="89"/>
      <c r="Q46" s="89"/>
      <c r="R46" s="41"/>
    </row>
    <row r="47" spans="1:18" ht="25.5">
      <c r="A47" s="192" t="s">
        <v>202</v>
      </c>
      <c r="B47" s="238" t="s">
        <v>203</v>
      </c>
      <c r="C47" s="183" t="s">
        <v>110</v>
      </c>
      <c r="D47" s="186">
        <v>0.73</v>
      </c>
      <c r="E47" s="185"/>
      <c r="F47" s="185"/>
      <c r="G47" s="134"/>
      <c r="H47" s="185"/>
      <c r="I47" s="185"/>
      <c r="J47" s="185"/>
      <c r="K47" s="185"/>
      <c r="L47" s="185"/>
      <c r="M47" s="185"/>
      <c r="N47" s="185"/>
      <c r="O47" s="185"/>
      <c r="P47" s="89"/>
      <c r="Q47" s="89"/>
      <c r="R47" s="41"/>
    </row>
    <row r="48" spans="1:18" ht="14.25">
      <c r="A48" s="192"/>
      <c r="B48" s="239" t="s">
        <v>204</v>
      </c>
      <c r="C48" s="183" t="s">
        <v>110</v>
      </c>
      <c r="D48" s="186">
        <f>+D47*1.1</f>
        <v>0.803</v>
      </c>
      <c r="E48" s="185"/>
      <c r="F48" s="185"/>
      <c r="G48" s="134"/>
      <c r="H48" s="185"/>
      <c r="I48" s="185"/>
      <c r="J48" s="185"/>
      <c r="K48" s="185"/>
      <c r="L48" s="185"/>
      <c r="M48" s="185"/>
      <c r="N48" s="185"/>
      <c r="O48" s="185"/>
      <c r="P48" s="89"/>
      <c r="Q48" s="89"/>
      <c r="R48" s="41"/>
    </row>
    <row r="49" spans="1:18" ht="14.25">
      <c r="A49" s="192"/>
      <c r="B49" s="190" t="s">
        <v>186</v>
      </c>
      <c r="C49" s="183" t="s">
        <v>80</v>
      </c>
      <c r="D49" s="186">
        <v>1</v>
      </c>
      <c r="E49" s="185"/>
      <c r="F49" s="185"/>
      <c r="G49" s="134"/>
      <c r="H49" s="185"/>
      <c r="I49" s="185"/>
      <c r="J49" s="185"/>
      <c r="K49" s="185"/>
      <c r="L49" s="185"/>
      <c r="M49" s="185"/>
      <c r="N49" s="185"/>
      <c r="O49" s="185"/>
      <c r="P49" s="89"/>
      <c r="Q49" s="89"/>
      <c r="R49" s="41"/>
    </row>
    <row r="50" spans="1:18" ht="13.5">
      <c r="A50" s="192" t="s">
        <v>205</v>
      </c>
      <c r="B50" s="189" t="s">
        <v>206</v>
      </c>
      <c r="C50" s="183" t="s">
        <v>86</v>
      </c>
      <c r="D50" s="186">
        <v>1</v>
      </c>
      <c r="E50" s="185"/>
      <c r="F50" s="185"/>
      <c r="G50" s="134"/>
      <c r="H50" s="185"/>
      <c r="I50" s="185"/>
      <c r="J50" s="185"/>
      <c r="K50" s="185"/>
      <c r="L50" s="185"/>
      <c r="M50" s="185"/>
      <c r="N50" s="185"/>
      <c r="O50" s="185"/>
      <c r="P50" s="89"/>
      <c r="Q50" s="89"/>
      <c r="R50" s="41"/>
    </row>
    <row r="51" spans="1:18" ht="25.5">
      <c r="A51" s="192"/>
      <c r="B51" s="189" t="s">
        <v>207</v>
      </c>
      <c r="C51" s="183" t="s">
        <v>86</v>
      </c>
      <c r="D51" s="186">
        <v>1</v>
      </c>
      <c r="E51" s="185"/>
      <c r="F51" s="185"/>
      <c r="G51" s="134"/>
      <c r="H51" s="185"/>
      <c r="I51" s="185"/>
      <c r="J51" s="185"/>
      <c r="K51" s="185"/>
      <c r="L51" s="185"/>
      <c r="M51" s="185"/>
      <c r="N51" s="185"/>
      <c r="O51" s="185"/>
      <c r="P51" s="89"/>
      <c r="Q51" s="89"/>
      <c r="R51" s="41"/>
    </row>
    <row r="52" spans="1:18" ht="14.25">
      <c r="A52" s="192" t="s">
        <v>208</v>
      </c>
      <c r="B52" s="189" t="s">
        <v>209</v>
      </c>
      <c r="C52" s="183" t="s">
        <v>76</v>
      </c>
      <c r="D52" s="186">
        <v>0.2</v>
      </c>
      <c r="E52" s="185"/>
      <c r="F52" s="185"/>
      <c r="G52" s="134"/>
      <c r="H52" s="185"/>
      <c r="I52" s="185"/>
      <c r="J52" s="185"/>
      <c r="K52" s="185"/>
      <c r="L52" s="185"/>
      <c r="M52" s="185"/>
      <c r="N52" s="185"/>
      <c r="O52" s="185"/>
      <c r="P52" s="89"/>
      <c r="Q52" s="89"/>
      <c r="R52" s="41"/>
    </row>
    <row r="53" spans="1:18" ht="14.25">
      <c r="A53" s="192"/>
      <c r="B53" s="190" t="s">
        <v>170</v>
      </c>
      <c r="C53" s="183" t="s">
        <v>110</v>
      </c>
      <c r="D53" s="186">
        <f>+D52*0.11</f>
        <v>0.022000000000000002</v>
      </c>
      <c r="E53" s="185"/>
      <c r="F53" s="185"/>
      <c r="G53" s="134"/>
      <c r="H53" s="185"/>
      <c r="I53" s="185"/>
      <c r="J53" s="185"/>
      <c r="K53" s="185"/>
      <c r="L53" s="185"/>
      <c r="M53" s="185"/>
      <c r="N53" s="185"/>
      <c r="O53" s="185"/>
      <c r="P53" s="89"/>
      <c r="Q53" s="89"/>
      <c r="R53" s="41"/>
    </row>
    <row r="54" spans="1:18" ht="14.25">
      <c r="A54" s="192" t="s">
        <v>210</v>
      </c>
      <c r="B54" s="189" t="s">
        <v>211</v>
      </c>
      <c r="C54" s="183" t="s">
        <v>86</v>
      </c>
      <c r="D54" s="186">
        <v>1</v>
      </c>
      <c r="E54" s="185"/>
      <c r="F54" s="185"/>
      <c r="G54" s="134"/>
      <c r="H54" s="185"/>
      <c r="I54" s="185"/>
      <c r="J54" s="185"/>
      <c r="K54" s="185"/>
      <c r="L54" s="185"/>
      <c r="M54" s="185"/>
      <c r="N54" s="185"/>
      <c r="O54" s="185"/>
      <c r="P54" s="89"/>
      <c r="Q54" s="89"/>
      <c r="R54" s="41"/>
    </row>
    <row r="55" spans="1:18" ht="37.5">
      <c r="A55" s="192"/>
      <c r="B55" s="189" t="s">
        <v>212</v>
      </c>
      <c r="C55" s="183" t="s">
        <v>80</v>
      </c>
      <c r="D55" s="186">
        <v>1</v>
      </c>
      <c r="E55" s="185"/>
      <c r="F55" s="185"/>
      <c r="G55" s="134"/>
      <c r="H55" s="185"/>
      <c r="I55" s="185"/>
      <c r="J55" s="185"/>
      <c r="K55" s="185"/>
      <c r="L55" s="185"/>
      <c r="M55" s="185"/>
      <c r="N55" s="185"/>
      <c r="O55" s="185"/>
      <c r="P55" s="89"/>
      <c r="Q55" s="89"/>
      <c r="R55" s="41"/>
    </row>
    <row r="56" spans="1:18" ht="25.5">
      <c r="A56" s="192" t="s">
        <v>213</v>
      </c>
      <c r="B56" s="189" t="s">
        <v>214</v>
      </c>
      <c r="C56" s="183" t="s">
        <v>76</v>
      </c>
      <c r="D56" s="186">
        <v>2.8</v>
      </c>
      <c r="E56" s="185"/>
      <c r="F56" s="185"/>
      <c r="G56" s="134"/>
      <c r="H56" s="185"/>
      <c r="I56" s="185"/>
      <c r="J56" s="185"/>
      <c r="K56" s="185"/>
      <c r="L56" s="185"/>
      <c r="M56" s="185"/>
      <c r="N56" s="185"/>
      <c r="O56" s="185"/>
      <c r="P56" s="89"/>
      <c r="Q56" s="89"/>
      <c r="R56" s="41"/>
    </row>
    <row r="57" spans="1:18" ht="14.25">
      <c r="A57" s="192"/>
      <c r="B57" s="190" t="s">
        <v>215</v>
      </c>
      <c r="C57" s="183" t="s">
        <v>76</v>
      </c>
      <c r="D57" s="186">
        <f>+D56</f>
        <v>2.8000000000000003</v>
      </c>
      <c r="E57" s="185"/>
      <c r="F57" s="185"/>
      <c r="G57" s="134"/>
      <c r="H57" s="185"/>
      <c r="I57" s="185"/>
      <c r="J57" s="185"/>
      <c r="K57" s="185"/>
      <c r="L57" s="185"/>
      <c r="M57" s="185"/>
      <c r="N57" s="185"/>
      <c r="O57" s="185"/>
      <c r="P57" s="89"/>
      <c r="Q57" s="89"/>
      <c r="R57" s="41"/>
    </row>
    <row r="58" spans="1:18" ht="37.5">
      <c r="A58" s="192" t="s">
        <v>216</v>
      </c>
      <c r="B58" s="189" t="s">
        <v>217</v>
      </c>
      <c r="C58" s="183" t="s">
        <v>80</v>
      </c>
      <c r="D58" s="186">
        <v>1</v>
      </c>
      <c r="E58" s="185"/>
      <c r="F58" s="185"/>
      <c r="G58" s="134"/>
      <c r="H58" s="185"/>
      <c r="I58" s="185"/>
      <c r="J58" s="185"/>
      <c r="K58" s="185"/>
      <c r="L58" s="185"/>
      <c r="M58" s="185"/>
      <c r="N58" s="185"/>
      <c r="O58" s="185"/>
      <c r="P58" s="89"/>
      <c r="Q58" s="89"/>
      <c r="R58" s="41"/>
    </row>
    <row r="59" spans="1:18" ht="25.5">
      <c r="A59" s="192" t="s">
        <v>218</v>
      </c>
      <c r="B59" s="69" t="s">
        <v>177</v>
      </c>
      <c r="C59" s="188" t="s">
        <v>110</v>
      </c>
      <c r="D59" s="188">
        <f>4.38*0.13</f>
        <v>0.5694</v>
      </c>
      <c r="E59" s="185"/>
      <c r="F59" s="185"/>
      <c r="G59" s="134"/>
      <c r="H59" s="185"/>
      <c r="I59" s="185"/>
      <c r="J59" s="185"/>
      <c r="K59" s="185"/>
      <c r="L59" s="185"/>
      <c r="M59" s="185"/>
      <c r="N59" s="185"/>
      <c r="O59" s="185"/>
      <c r="P59" s="89"/>
      <c r="Q59" s="89"/>
      <c r="R59" s="41"/>
    </row>
    <row r="60" spans="1:18" ht="14.25">
      <c r="A60" s="192" t="s">
        <v>219</v>
      </c>
      <c r="B60" s="189" t="s">
        <v>163</v>
      </c>
      <c r="C60" s="183" t="s">
        <v>76</v>
      </c>
      <c r="D60" s="186">
        <v>4.38</v>
      </c>
      <c r="E60" s="185"/>
      <c r="F60" s="185"/>
      <c r="G60" s="134"/>
      <c r="H60" s="185"/>
      <c r="I60" s="185"/>
      <c r="J60" s="185"/>
      <c r="K60" s="185"/>
      <c r="L60" s="185"/>
      <c r="M60" s="185"/>
      <c r="N60" s="185"/>
      <c r="O60" s="185"/>
      <c r="P60" s="89"/>
      <c r="Q60" s="89"/>
      <c r="R60" s="41"/>
    </row>
    <row r="61" spans="1:18" ht="14.25">
      <c r="A61" s="192"/>
      <c r="B61" s="190" t="s">
        <v>165</v>
      </c>
      <c r="C61" s="183" t="s">
        <v>110</v>
      </c>
      <c r="D61" s="186">
        <f>+D60*0.088</f>
        <v>0.38543999999999995</v>
      </c>
      <c r="E61" s="185"/>
      <c r="F61" s="185"/>
      <c r="G61" s="134"/>
      <c r="H61" s="185"/>
      <c r="I61" s="185"/>
      <c r="J61" s="185"/>
      <c r="K61" s="185"/>
      <c r="L61" s="185"/>
      <c r="M61" s="185"/>
      <c r="N61" s="185"/>
      <c r="O61" s="185"/>
      <c r="P61" s="89"/>
      <c r="Q61" s="89"/>
      <c r="R61" s="41"/>
    </row>
    <row r="62" spans="1:18" ht="25.5">
      <c r="A62" s="181">
        <v>24</v>
      </c>
      <c r="B62" s="189" t="s">
        <v>220</v>
      </c>
      <c r="C62" s="183" t="s">
        <v>76</v>
      </c>
      <c r="D62" s="186">
        <v>4.4</v>
      </c>
      <c r="E62" s="185"/>
      <c r="F62" s="185"/>
      <c r="G62" s="134"/>
      <c r="H62" s="185"/>
      <c r="I62" s="185"/>
      <c r="J62" s="185"/>
      <c r="K62" s="185"/>
      <c r="L62" s="185"/>
      <c r="M62" s="185"/>
      <c r="N62" s="185"/>
      <c r="O62" s="185"/>
      <c r="P62" s="89"/>
      <c r="Q62" s="89"/>
      <c r="R62" s="41"/>
    </row>
    <row r="63" spans="1:18" ht="13.5">
      <c r="A63" s="192" t="s">
        <v>221</v>
      </c>
      <c r="B63" s="189" t="s">
        <v>222</v>
      </c>
      <c r="C63" s="183" t="s">
        <v>86</v>
      </c>
      <c r="D63" s="186">
        <v>1</v>
      </c>
      <c r="E63" s="185"/>
      <c r="F63" s="185"/>
      <c r="G63" s="134"/>
      <c r="H63" s="185"/>
      <c r="I63" s="185"/>
      <c r="J63" s="185"/>
      <c r="K63" s="185"/>
      <c r="L63" s="185"/>
      <c r="M63" s="185"/>
      <c r="N63" s="185"/>
      <c r="O63" s="185"/>
      <c r="P63" s="89"/>
      <c r="Q63" s="89"/>
      <c r="R63" s="41"/>
    </row>
    <row r="64" spans="1:18" ht="13.5">
      <c r="A64" s="192"/>
      <c r="B64" s="189" t="s">
        <v>223</v>
      </c>
      <c r="C64" s="183" t="s">
        <v>86</v>
      </c>
      <c r="D64" s="186">
        <f>+D63</f>
        <v>1</v>
      </c>
      <c r="E64" s="185"/>
      <c r="F64" s="185"/>
      <c r="G64" s="134"/>
      <c r="H64" s="185"/>
      <c r="I64" s="185"/>
      <c r="J64" s="185"/>
      <c r="K64" s="185"/>
      <c r="L64" s="185"/>
      <c r="M64" s="185"/>
      <c r="N64" s="185"/>
      <c r="O64" s="185"/>
      <c r="P64" s="89"/>
      <c r="Q64" s="89"/>
      <c r="R64" s="41"/>
    </row>
    <row r="65" spans="1:18" ht="13.5">
      <c r="A65" s="192" t="s">
        <v>224</v>
      </c>
      <c r="B65" s="189" t="s">
        <v>225</v>
      </c>
      <c r="C65" s="183" t="s">
        <v>76</v>
      </c>
      <c r="D65" s="186">
        <v>24.79</v>
      </c>
      <c r="E65" s="185"/>
      <c r="F65" s="185"/>
      <c r="G65" s="134"/>
      <c r="H65" s="185"/>
      <c r="I65" s="185"/>
      <c r="J65" s="185"/>
      <c r="K65" s="185"/>
      <c r="L65" s="185"/>
      <c r="M65" s="185"/>
      <c r="N65" s="185"/>
      <c r="O65" s="185"/>
      <c r="P65" s="89"/>
      <c r="Q65" s="89"/>
      <c r="R65" s="41"/>
    </row>
    <row r="66" spans="1:18" ht="14.25">
      <c r="A66" s="192"/>
      <c r="B66" s="190" t="s">
        <v>165</v>
      </c>
      <c r="C66" s="183" t="s">
        <v>110</v>
      </c>
      <c r="D66" s="186">
        <f>+D65*0.088</f>
        <v>2.18152</v>
      </c>
      <c r="E66" s="185"/>
      <c r="F66" s="185"/>
      <c r="G66" s="134"/>
      <c r="H66" s="185"/>
      <c r="I66" s="185"/>
      <c r="J66" s="185"/>
      <c r="K66" s="185"/>
      <c r="L66" s="185"/>
      <c r="M66" s="185"/>
      <c r="N66" s="185"/>
      <c r="O66" s="185"/>
      <c r="P66" s="89"/>
      <c r="Q66" s="89"/>
      <c r="R66" s="41"/>
    </row>
    <row r="67" spans="1:18" ht="25.5">
      <c r="A67" s="181">
        <v>27</v>
      </c>
      <c r="B67" s="189" t="s">
        <v>226</v>
      </c>
      <c r="C67" s="183" t="s">
        <v>76</v>
      </c>
      <c r="D67" s="186">
        <f>3.7*6.7</f>
        <v>24.790000000000003</v>
      </c>
      <c r="E67" s="185"/>
      <c r="F67" s="185"/>
      <c r="G67" s="134"/>
      <c r="H67" s="185"/>
      <c r="I67" s="185"/>
      <c r="J67" s="185"/>
      <c r="K67" s="185"/>
      <c r="L67" s="185"/>
      <c r="M67" s="185"/>
      <c r="N67" s="185"/>
      <c r="O67" s="185"/>
      <c r="P67" s="89"/>
      <c r="Q67" s="89"/>
      <c r="R67" s="41"/>
    </row>
    <row r="68" spans="1:18" ht="13.5">
      <c r="A68" s="192" t="s">
        <v>227</v>
      </c>
      <c r="B68" s="69" t="s">
        <v>228</v>
      </c>
      <c r="C68" s="188" t="s">
        <v>80</v>
      </c>
      <c r="D68" s="188">
        <v>1</v>
      </c>
      <c r="E68" s="185"/>
      <c r="F68" s="185"/>
      <c r="G68" s="134"/>
      <c r="H68" s="185"/>
      <c r="I68" s="185"/>
      <c r="J68" s="185"/>
      <c r="K68" s="185"/>
      <c r="L68" s="185"/>
      <c r="M68" s="185"/>
      <c r="N68" s="185"/>
      <c r="O68" s="185"/>
      <c r="P68" s="89"/>
      <c r="Q68" s="89"/>
      <c r="R68" s="41"/>
    </row>
    <row r="69" spans="1:18" ht="14.25">
      <c r="A69" s="192"/>
      <c r="B69" s="240" t="s">
        <v>229</v>
      </c>
      <c r="C69" s="188" t="s">
        <v>80</v>
      </c>
      <c r="D69" s="188">
        <v>1</v>
      </c>
      <c r="E69" s="185"/>
      <c r="F69" s="185"/>
      <c r="G69" s="134"/>
      <c r="H69" s="185"/>
      <c r="I69" s="185"/>
      <c r="J69" s="185"/>
      <c r="K69" s="241"/>
      <c r="L69" s="241"/>
      <c r="M69" s="241"/>
      <c r="N69" s="241"/>
      <c r="O69" s="241"/>
      <c r="P69" s="89"/>
      <c r="Q69" s="89"/>
      <c r="R69" s="41"/>
    </row>
    <row r="70" spans="1:18" ht="12.75">
      <c r="A70" s="192"/>
      <c r="B70" s="240"/>
      <c r="C70" s="188"/>
      <c r="D70" s="188"/>
      <c r="E70" s="185"/>
      <c r="F70" s="185"/>
      <c r="G70" s="134"/>
      <c r="H70" s="185"/>
      <c r="I70" s="185"/>
      <c r="J70" s="185"/>
      <c r="K70" s="241"/>
      <c r="L70" s="241"/>
      <c r="M70" s="241"/>
      <c r="N70" s="241"/>
      <c r="O70" s="241"/>
      <c r="P70" s="89"/>
      <c r="Q70" s="89"/>
      <c r="R70" s="41"/>
    </row>
    <row r="71" spans="1:18" ht="61.5">
      <c r="A71" s="192"/>
      <c r="B71" s="242" t="s">
        <v>230</v>
      </c>
      <c r="C71" s="188"/>
      <c r="D71" s="188"/>
      <c r="E71" s="185"/>
      <c r="F71" s="185"/>
      <c r="G71" s="134"/>
      <c r="H71" s="185"/>
      <c r="I71" s="185"/>
      <c r="J71" s="185"/>
      <c r="K71" s="241"/>
      <c r="L71" s="241"/>
      <c r="M71" s="241"/>
      <c r="N71" s="241"/>
      <c r="O71" s="241"/>
      <c r="P71" s="89"/>
      <c r="Q71" s="89"/>
      <c r="R71" s="41"/>
    </row>
    <row r="72" spans="1:15" ht="37.5">
      <c r="A72" s="192" t="s">
        <v>231</v>
      </c>
      <c r="B72" s="69" t="s">
        <v>115</v>
      </c>
      <c r="C72" s="188" t="s">
        <v>76</v>
      </c>
      <c r="D72" s="188">
        <v>20</v>
      </c>
      <c r="E72" s="185"/>
      <c r="F72" s="185"/>
      <c r="G72" s="134"/>
      <c r="H72" s="185"/>
      <c r="I72" s="185"/>
      <c r="J72" s="185"/>
      <c r="K72" s="185"/>
      <c r="L72" s="185"/>
      <c r="M72" s="185"/>
      <c r="N72" s="185"/>
      <c r="O72" s="185"/>
    </row>
    <row r="73" spans="1:15" ht="14.25">
      <c r="A73" s="181">
        <v>30</v>
      </c>
      <c r="B73" s="189" t="s">
        <v>119</v>
      </c>
      <c r="C73" s="183" t="s">
        <v>76</v>
      </c>
      <c r="D73" s="187">
        <f>+D72</f>
        <v>20</v>
      </c>
      <c r="E73" s="185"/>
      <c r="F73" s="185"/>
      <c r="G73" s="134"/>
      <c r="H73" s="185"/>
      <c r="I73" s="185"/>
      <c r="J73" s="185"/>
      <c r="K73" s="185"/>
      <c r="L73" s="185"/>
      <c r="M73" s="185"/>
      <c r="N73" s="185"/>
      <c r="O73" s="185"/>
    </row>
    <row r="74" spans="1:15" ht="14.25">
      <c r="A74" s="181"/>
      <c r="B74" s="190" t="s">
        <v>109</v>
      </c>
      <c r="C74" s="183" t="s">
        <v>110</v>
      </c>
      <c r="D74" s="191">
        <f>+D73*0.11</f>
        <v>2.2</v>
      </c>
      <c r="E74" s="185"/>
      <c r="F74" s="185"/>
      <c r="G74" s="134"/>
      <c r="H74" s="185"/>
      <c r="I74" s="185"/>
      <c r="J74" s="185"/>
      <c r="K74" s="185"/>
      <c r="L74" s="185"/>
      <c r="M74" s="185"/>
      <c r="N74" s="185"/>
      <c r="O74" s="185"/>
    </row>
    <row r="75" spans="1:15" ht="37.5">
      <c r="A75" s="181">
        <v>31</v>
      </c>
      <c r="B75" s="189" t="s">
        <v>120</v>
      </c>
      <c r="C75" s="183" t="s">
        <v>76</v>
      </c>
      <c r="D75" s="184">
        <f>+D73</f>
        <v>20</v>
      </c>
      <c r="E75" s="185"/>
      <c r="F75" s="185"/>
      <c r="G75" s="134"/>
      <c r="H75" s="185"/>
      <c r="I75" s="185"/>
      <c r="J75" s="185"/>
      <c r="K75" s="185"/>
      <c r="L75" s="185"/>
      <c r="M75" s="185"/>
      <c r="N75" s="185"/>
      <c r="O75" s="185"/>
    </row>
    <row r="76" spans="1:15" ht="14.25">
      <c r="A76" s="181"/>
      <c r="B76" s="190" t="s">
        <v>121</v>
      </c>
      <c r="C76" s="183" t="s">
        <v>110</v>
      </c>
      <c r="D76" s="191">
        <f>+D75*0.055</f>
        <v>1.1</v>
      </c>
      <c r="E76" s="185"/>
      <c r="F76" s="185"/>
      <c r="G76" s="134"/>
      <c r="H76" s="185"/>
      <c r="I76" s="185"/>
      <c r="J76" s="185"/>
      <c r="K76" s="185"/>
      <c r="L76" s="185"/>
      <c r="M76" s="185"/>
      <c r="N76" s="185"/>
      <c r="O76" s="185"/>
    </row>
    <row r="77" spans="1:15" ht="49.5">
      <c r="A77" s="181">
        <f>+A75+1</f>
        <v>32</v>
      </c>
      <c r="B77" s="189" t="s">
        <v>111</v>
      </c>
      <c r="C77" s="183" t="s">
        <v>76</v>
      </c>
      <c r="D77" s="184">
        <f>+D75</f>
        <v>20</v>
      </c>
      <c r="E77" s="185"/>
      <c r="F77" s="185"/>
      <c r="G77" s="134"/>
      <c r="H77" s="185"/>
      <c r="I77" s="185"/>
      <c r="J77" s="185"/>
      <c r="K77" s="185"/>
      <c r="L77" s="185"/>
      <c r="M77" s="185"/>
      <c r="N77" s="185"/>
      <c r="O77" s="185"/>
    </row>
    <row r="78" spans="1:15" ht="25.5">
      <c r="A78" s="181"/>
      <c r="B78" s="190" t="s">
        <v>112</v>
      </c>
      <c r="C78" s="183" t="s">
        <v>113</v>
      </c>
      <c r="D78" s="191">
        <f>+D77*0.25</f>
        <v>5</v>
      </c>
      <c r="E78" s="185"/>
      <c r="F78" s="185"/>
      <c r="G78" s="134"/>
      <c r="H78" s="185"/>
      <c r="I78" s="185"/>
      <c r="J78" s="185"/>
      <c r="K78" s="185"/>
      <c r="L78" s="185"/>
      <c r="M78" s="185"/>
      <c r="N78" s="185"/>
      <c r="O78" s="185"/>
    </row>
    <row r="79" spans="1:18" ht="12.75">
      <c r="A79" s="192"/>
      <c r="B79" s="243"/>
      <c r="C79" s="188"/>
      <c r="D79" s="188"/>
      <c r="E79" s="185"/>
      <c r="F79" s="185"/>
      <c r="G79" s="134"/>
      <c r="H79" s="185"/>
      <c r="I79" s="185"/>
      <c r="J79" s="185"/>
      <c r="K79" s="241"/>
      <c r="L79" s="241"/>
      <c r="M79" s="241"/>
      <c r="N79" s="241"/>
      <c r="O79" s="241"/>
      <c r="P79" s="89"/>
      <c r="Q79" s="89"/>
      <c r="R79" s="41"/>
    </row>
    <row r="80" spans="1:18" ht="25.5">
      <c r="A80" s="181"/>
      <c r="B80" s="182" t="s">
        <v>232</v>
      </c>
      <c r="C80" s="183"/>
      <c r="D80" s="186"/>
      <c r="E80" s="185"/>
      <c r="F80" s="185"/>
      <c r="G80" s="134"/>
      <c r="H80" s="185"/>
      <c r="I80" s="185"/>
      <c r="J80" s="185"/>
      <c r="K80" s="185"/>
      <c r="L80" s="185"/>
      <c r="M80" s="185"/>
      <c r="N80" s="185"/>
      <c r="O80" s="185"/>
      <c r="P80" s="89"/>
      <c r="Q80" s="89"/>
      <c r="R80" s="41"/>
    </row>
    <row r="81" spans="1:18" ht="14.25">
      <c r="A81" s="192" t="s">
        <v>233</v>
      </c>
      <c r="B81" s="189" t="s">
        <v>234</v>
      </c>
      <c r="C81" s="183" t="s">
        <v>110</v>
      </c>
      <c r="D81" s="186">
        <v>17</v>
      </c>
      <c r="E81" s="185"/>
      <c r="F81" s="185"/>
      <c r="G81" s="134"/>
      <c r="H81" s="185"/>
      <c r="I81" s="185"/>
      <c r="J81" s="185"/>
      <c r="K81" s="185"/>
      <c r="L81" s="185"/>
      <c r="M81" s="185"/>
      <c r="N81" s="185"/>
      <c r="O81" s="185"/>
      <c r="P81" s="89"/>
      <c r="Q81" s="89"/>
      <c r="R81" s="41"/>
    </row>
    <row r="82" spans="1:18" ht="14.25">
      <c r="A82" s="192"/>
      <c r="B82" s="190" t="s">
        <v>235</v>
      </c>
      <c r="C82" s="183" t="s">
        <v>110</v>
      </c>
      <c r="D82" s="186">
        <f>+D81</f>
        <v>17</v>
      </c>
      <c r="E82" s="185"/>
      <c r="F82" s="185"/>
      <c r="G82" s="134"/>
      <c r="H82" s="185"/>
      <c r="I82" s="185"/>
      <c r="J82" s="185"/>
      <c r="K82" s="185"/>
      <c r="L82" s="185"/>
      <c r="M82" s="185"/>
      <c r="N82" s="185"/>
      <c r="O82" s="185"/>
      <c r="P82" s="89"/>
      <c r="Q82" s="89"/>
      <c r="R82" s="41"/>
    </row>
    <row r="83" spans="1:18" ht="37.5">
      <c r="A83" s="192" t="s">
        <v>236</v>
      </c>
      <c r="B83" s="69" t="s">
        <v>115</v>
      </c>
      <c r="C83" s="188" t="s">
        <v>76</v>
      </c>
      <c r="D83" s="188">
        <v>20</v>
      </c>
      <c r="E83" s="185"/>
      <c r="F83" s="185"/>
      <c r="G83" s="134"/>
      <c r="H83" s="185"/>
      <c r="I83" s="185"/>
      <c r="J83" s="185"/>
      <c r="K83" s="185"/>
      <c r="L83" s="185"/>
      <c r="M83" s="185"/>
      <c r="N83" s="185"/>
      <c r="O83" s="185"/>
      <c r="P83" s="89"/>
      <c r="Q83" s="89"/>
      <c r="R83" s="41"/>
    </row>
    <row r="84" spans="1:18" ht="37.5">
      <c r="A84" s="181">
        <v>35</v>
      </c>
      <c r="B84" s="189" t="s">
        <v>120</v>
      </c>
      <c r="C84" s="183" t="s">
        <v>76</v>
      </c>
      <c r="D84" s="184">
        <v>20</v>
      </c>
      <c r="E84" s="185"/>
      <c r="F84" s="185"/>
      <c r="G84" s="134"/>
      <c r="H84" s="185"/>
      <c r="I84" s="185"/>
      <c r="J84" s="185"/>
      <c r="K84" s="185"/>
      <c r="L84" s="185"/>
      <c r="M84" s="185"/>
      <c r="N84" s="185"/>
      <c r="O84" s="185"/>
      <c r="P84" s="89"/>
      <c r="Q84" s="41"/>
      <c r="R84" s="41"/>
    </row>
    <row r="85" spans="1:18" ht="14.25">
      <c r="A85" s="181"/>
      <c r="B85" s="190" t="s">
        <v>121</v>
      </c>
      <c r="C85" s="183" t="s">
        <v>110</v>
      </c>
      <c r="D85" s="184">
        <f>+D84*0.05</f>
        <v>1</v>
      </c>
      <c r="E85" s="185"/>
      <c r="F85" s="185"/>
      <c r="G85" s="134"/>
      <c r="H85" s="185"/>
      <c r="I85" s="185"/>
      <c r="J85" s="185"/>
      <c r="K85" s="185"/>
      <c r="L85" s="185"/>
      <c r="M85" s="185"/>
      <c r="N85" s="185"/>
      <c r="O85" s="185"/>
      <c r="P85" s="41"/>
      <c r="Q85" s="41"/>
      <c r="R85" s="41"/>
    </row>
    <row r="86" spans="1:18" ht="49.5">
      <c r="A86" s="181">
        <v>36</v>
      </c>
      <c r="B86" s="189" t="s">
        <v>111</v>
      </c>
      <c r="C86" s="183" t="s">
        <v>76</v>
      </c>
      <c r="D86" s="184">
        <f>+D84</f>
        <v>20</v>
      </c>
      <c r="E86" s="185"/>
      <c r="F86" s="185"/>
      <c r="G86" s="134"/>
      <c r="H86" s="185"/>
      <c r="I86" s="185"/>
      <c r="J86" s="185"/>
      <c r="K86" s="185"/>
      <c r="L86" s="185"/>
      <c r="M86" s="185"/>
      <c r="N86" s="185"/>
      <c r="O86" s="185"/>
      <c r="P86" s="89"/>
      <c r="Q86" s="41"/>
      <c r="R86" s="41"/>
    </row>
    <row r="87" spans="1:18" ht="25.5">
      <c r="A87" s="181"/>
      <c r="B87" s="190" t="s">
        <v>112</v>
      </c>
      <c r="C87" s="183" t="s">
        <v>113</v>
      </c>
      <c r="D87" s="184">
        <f>+D86*0.25</f>
        <v>5</v>
      </c>
      <c r="E87" s="185"/>
      <c r="F87" s="185"/>
      <c r="G87" s="134"/>
      <c r="H87" s="185"/>
      <c r="I87" s="185"/>
      <c r="J87" s="185"/>
      <c r="K87" s="185"/>
      <c r="L87" s="185"/>
      <c r="M87" s="185"/>
      <c r="N87" s="185"/>
      <c r="O87" s="185"/>
      <c r="P87" s="89"/>
      <c r="Q87" s="41"/>
      <c r="R87" s="41"/>
    </row>
    <row r="88" spans="1:18" ht="14.25">
      <c r="A88" s="199">
        <v>37</v>
      </c>
      <c r="B88" s="200" t="s">
        <v>237</v>
      </c>
      <c r="C88" s="194" t="s">
        <v>76</v>
      </c>
      <c r="D88" s="186">
        <v>12</v>
      </c>
      <c r="E88" s="202"/>
      <c r="F88" s="185"/>
      <c r="G88" s="134"/>
      <c r="H88" s="185"/>
      <c r="I88" s="185"/>
      <c r="J88" s="185"/>
      <c r="K88" s="185"/>
      <c r="L88" s="185"/>
      <c r="M88" s="185"/>
      <c r="N88" s="185"/>
      <c r="O88" s="185"/>
      <c r="P88" s="89"/>
      <c r="Q88" s="89"/>
      <c r="R88" s="41"/>
    </row>
    <row r="89" spans="1:18" ht="14.25">
      <c r="A89" s="199"/>
      <c r="B89" s="203" t="s">
        <v>155</v>
      </c>
      <c r="C89" s="194" t="s">
        <v>110</v>
      </c>
      <c r="D89" s="186">
        <f>+D88*0.3*0.8*0.1</f>
        <v>0.288</v>
      </c>
      <c r="E89" s="202"/>
      <c r="F89" s="185"/>
      <c r="G89" s="134"/>
      <c r="H89" s="185"/>
      <c r="I89" s="185"/>
      <c r="J89" s="185"/>
      <c r="K89" s="185"/>
      <c r="L89" s="185"/>
      <c r="M89" s="185"/>
      <c r="N89" s="185"/>
      <c r="O89" s="185"/>
      <c r="P89" s="89"/>
      <c r="Q89" s="89"/>
      <c r="R89" s="41"/>
    </row>
    <row r="90" spans="1:18" ht="25.5">
      <c r="A90" s="199"/>
      <c r="B90" s="193" t="s">
        <v>156</v>
      </c>
      <c r="C90" s="194" t="s">
        <v>110</v>
      </c>
      <c r="D90" s="188">
        <f>+D88*0.011</f>
        <v>0.132</v>
      </c>
      <c r="E90" s="202"/>
      <c r="F90" s="215"/>
      <c r="G90" s="134"/>
      <c r="H90" s="185"/>
      <c r="I90" s="185"/>
      <c r="J90" s="185"/>
      <c r="K90" s="185"/>
      <c r="L90" s="185"/>
      <c r="M90" s="185"/>
      <c r="N90" s="185"/>
      <c r="O90" s="185"/>
      <c r="P90" s="89"/>
      <c r="Q90" s="89"/>
      <c r="R90" s="41"/>
    </row>
    <row r="91" spans="1:18" ht="13.5">
      <c r="A91" s="181">
        <v>38</v>
      </c>
      <c r="B91" s="189" t="s">
        <v>238</v>
      </c>
      <c r="C91" s="188" t="s">
        <v>76</v>
      </c>
      <c r="D91" s="188">
        <v>50</v>
      </c>
      <c r="E91" s="185"/>
      <c r="F91" s="185"/>
      <c r="G91" s="134"/>
      <c r="H91" s="185"/>
      <c r="I91" s="185"/>
      <c r="J91" s="185"/>
      <c r="K91" s="185"/>
      <c r="L91" s="185"/>
      <c r="M91" s="185"/>
      <c r="N91" s="185"/>
      <c r="O91" s="185"/>
      <c r="P91" s="89"/>
      <c r="Q91" s="89"/>
      <c r="R91" s="41"/>
    </row>
    <row r="92" spans="1:18" ht="14.25">
      <c r="A92" s="181"/>
      <c r="B92" s="190" t="s">
        <v>109</v>
      </c>
      <c r="C92" s="183" t="s">
        <v>110</v>
      </c>
      <c r="D92" s="186">
        <f>+D91*0.055</f>
        <v>2.75</v>
      </c>
      <c r="E92" s="185"/>
      <c r="F92" s="185"/>
      <c r="G92" s="134"/>
      <c r="H92" s="185"/>
      <c r="I92" s="185"/>
      <c r="J92" s="185"/>
      <c r="K92" s="185"/>
      <c r="L92" s="185"/>
      <c r="M92" s="185"/>
      <c r="N92" s="185"/>
      <c r="O92" s="185"/>
      <c r="P92" s="89"/>
      <c r="Q92" s="89"/>
      <c r="R92" s="41"/>
    </row>
    <row r="93" spans="1:18" ht="49.5">
      <c r="A93" s="199">
        <v>39</v>
      </c>
      <c r="B93" s="200" t="s">
        <v>139</v>
      </c>
      <c r="C93" s="201" t="s">
        <v>76</v>
      </c>
      <c r="D93" s="186">
        <f>50+37.5</f>
        <v>87.5</v>
      </c>
      <c r="E93" s="202"/>
      <c r="F93" s="185"/>
      <c r="G93" s="134"/>
      <c r="H93" s="185"/>
      <c r="I93" s="185"/>
      <c r="J93" s="185"/>
      <c r="K93" s="185"/>
      <c r="L93" s="185"/>
      <c r="M93" s="185"/>
      <c r="N93" s="185"/>
      <c r="O93" s="185"/>
      <c r="P93" s="89"/>
      <c r="Q93" s="89"/>
      <c r="R93" s="41"/>
    </row>
    <row r="94" spans="1:18" ht="14.25">
      <c r="A94" s="199"/>
      <c r="B94" s="203" t="s">
        <v>140</v>
      </c>
      <c r="C94" s="201" t="s">
        <v>76</v>
      </c>
      <c r="D94" s="186">
        <f>+D93*1.1</f>
        <v>96.25000000000001</v>
      </c>
      <c r="E94" s="202"/>
      <c r="F94" s="185"/>
      <c r="G94" s="134"/>
      <c r="H94" s="185"/>
      <c r="I94" s="185"/>
      <c r="J94" s="185"/>
      <c r="K94" s="185"/>
      <c r="L94" s="185"/>
      <c r="M94" s="185"/>
      <c r="N94" s="185"/>
      <c r="O94" s="185"/>
      <c r="P94" s="89"/>
      <c r="Q94" s="89"/>
      <c r="R94" s="41"/>
    </row>
    <row r="95" spans="1:18" ht="14.25">
      <c r="A95" s="199"/>
      <c r="B95" s="203" t="s">
        <v>141</v>
      </c>
      <c r="C95" s="201" t="s">
        <v>110</v>
      </c>
      <c r="D95" s="186">
        <f>+D93*0.1</f>
        <v>8.75</v>
      </c>
      <c r="E95" s="202"/>
      <c r="F95" s="185"/>
      <c r="G95" s="134"/>
      <c r="H95" s="185"/>
      <c r="I95" s="185"/>
      <c r="J95" s="185"/>
      <c r="K95" s="185"/>
      <c r="L95" s="185"/>
      <c r="M95" s="185"/>
      <c r="N95" s="185"/>
      <c r="O95" s="185"/>
      <c r="P95" s="89"/>
      <c r="Q95" s="89"/>
      <c r="R95" s="41"/>
    </row>
    <row r="96" spans="1:18" ht="14.25">
      <c r="A96" s="199"/>
      <c r="B96" s="203" t="s">
        <v>142</v>
      </c>
      <c r="C96" s="201" t="s">
        <v>76</v>
      </c>
      <c r="D96" s="186">
        <f>+D93</f>
        <v>87.5</v>
      </c>
      <c r="E96" s="202"/>
      <c r="F96" s="185"/>
      <c r="G96" s="134"/>
      <c r="H96" s="185"/>
      <c r="I96" s="185"/>
      <c r="J96" s="185"/>
      <c r="K96" s="185"/>
      <c r="L96" s="185"/>
      <c r="M96" s="185"/>
      <c r="N96" s="185"/>
      <c r="O96" s="185"/>
      <c r="P96" s="89"/>
      <c r="Q96" s="89"/>
      <c r="R96" s="41"/>
    </row>
    <row r="97" spans="1:18" ht="25.5">
      <c r="A97" s="181">
        <v>40</v>
      </c>
      <c r="B97" s="189" t="s">
        <v>239</v>
      </c>
      <c r="C97" s="183" t="s">
        <v>86</v>
      </c>
      <c r="D97" s="184">
        <v>54</v>
      </c>
      <c r="E97" s="185"/>
      <c r="F97" s="185"/>
      <c r="G97" s="134"/>
      <c r="H97" s="185"/>
      <c r="I97" s="185"/>
      <c r="J97" s="185"/>
      <c r="K97" s="185"/>
      <c r="L97" s="185"/>
      <c r="M97" s="185"/>
      <c r="N97" s="185"/>
      <c r="O97" s="185"/>
      <c r="P97" s="41"/>
      <c r="Q97" s="41"/>
      <c r="R97" s="41"/>
    </row>
    <row r="98" spans="1:18" ht="37.5">
      <c r="A98" s="181"/>
      <c r="B98" s="190" t="s">
        <v>240</v>
      </c>
      <c r="C98" s="183" t="s">
        <v>80</v>
      </c>
      <c r="D98" s="184">
        <v>27</v>
      </c>
      <c r="E98" s="185"/>
      <c r="F98" s="185"/>
      <c r="G98" s="134"/>
      <c r="H98" s="185"/>
      <c r="I98" s="185"/>
      <c r="J98" s="185"/>
      <c r="K98" s="185"/>
      <c r="L98" s="185"/>
      <c r="M98" s="185"/>
      <c r="N98" s="185"/>
      <c r="O98" s="185"/>
      <c r="P98" s="89"/>
      <c r="Q98" s="41"/>
      <c r="R98" s="41"/>
    </row>
    <row r="99" spans="1:18" ht="37.5">
      <c r="A99" s="181"/>
      <c r="B99" s="190" t="s">
        <v>241</v>
      </c>
      <c r="C99" s="183" t="s">
        <v>80</v>
      </c>
      <c r="D99" s="184">
        <v>27</v>
      </c>
      <c r="E99" s="185"/>
      <c r="F99" s="185"/>
      <c r="G99" s="134"/>
      <c r="H99" s="185"/>
      <c r="I99" s="185"/>
      <c r="J99" s="185"/>
      <c r="K99" s="185"/>
      <c r="L99" s="185"/>
      <c r="M99" s="185"/>
      <c r="N99" s="185"/>
      <c r="O99" s="185"/>
      <c r="P99" s="89"/>
      <c r="Q99" s="41"/>
      <c r="R99" s="41"/>
    </row>
    <row r="100" spans="1:18" ht="25.5">
      <c r="A100" s="181">
        <v>41</v>
      </c>
      <c r="B100" s="189" t="s">
        <v>200</v>
      </c>
      <c r="C100" s="183" t="s">
        <v>110</v>
      </c>
      <c r="D100" s="191">
        <f>0.1+0.1+0.4+1+1+0.4</f>
        <v>3</v>
      </c>
      <c r="E100" s="185"/>
      <c r="F100" s="185"/>
      <c r="G100" s="134"/>
      <c r="H100" s="185"/>
      <c r="I100" s="185"/>
      <c r="J100" s="185"/>
      <c r="K100" s="185"/>
      <c r="L100" s="185"/>
      <c r="M100" s="185"/>
      <c r="N100" s="185"/>
      <c r="O100" s="185"/>
      <c r="P100" s="89"/>
      <c r="Q100" s="41"/>
      <c r="R100" s="41"/>
    </row>
    <row r="101" spans="1:18" ht="13.5">
      <c r="A101" s="181"/>
      <c r="B101" s="190" t="s">
        <v>201</v>
      </c>
      <c r="C101" s="183" t="s">
        <v>110</v>
      </c>
      <c r="D101" s="186">
        <f>+D100*1.1</f>
        <v>3.3000000000000003</v>
      </c>
      <c r="E101" s="185"/>
      <c r="F101" s="185"/>
      <c r="G101" s="134"/>
      <c r="H101" s="185"/>
      <c r="I101" s="185"/>
      <c r="J101" s="185"/>
      <c r="K101" s="185"/>
      <c r="L101" s="185"/>
      <c r="M101" s="185"/>
      <c r="N101" s="185"/>
      <c r="O101" s="185"/>
      <c r="P101" s="89"/>
      <c r="Q101" s="89"/>
      <c r="R101" s="41"/>
    </row>
    <row r="102" spans="1:18" ht="14.25">
      <c r="A102" s="181"/>
      <c r="B102" s="190" t="s">
        <v>186</v>
      </c>
      <c r="C102" s="183" t="s">
        <v>80</v>
      </c>
      <c r="D102" s="186">
        <v>1</v>
      </c>
      <c r="E102" s="185"/>
      <c r="F102" s="185"/>
      <c r="G102" s="134"/>
      <c r="H102" s="185"/>
      <c r="I102" s="185"/>
      <c r="J102" s="185"/>
      <c r="K102" s="185"/>
      <c r="L102" s="185"/>
      <c r="M102" s="185"/>
      <c r="N102" s="185"/>
      <c r="O102" s="185"/>
      <c r="P102" s="89"/>
      <c r="Q102" s="89"/>
      <c r="R102" s="41"/>
    </row>
    <row r="103" spans="1:18" ht="13.5">
      <c r="A103" s="192" t="s">
        <v>242</v>
      </c>
      <c r="B103" s="69" t="s">
        <v>228</v>
      </c>
      <c r="C103" s="188" t="s">
        <v>80</v>
      </c>
      <c r="D103" s="188">
        <v>1</v>
      </c>
      <c r="E103" s="185"/>
      <c r="F103" s="185"/>
      <c r="G103" s="134"/>
      <c r="H103" s="185"/>
      <c r="I103" s="185"/>
      <c r="J103" s="185"/>
      <c r="K103" s="185"/>
      <c r="L103" s="185"/>
      <c r="M103" s="185"/>
      <c r="N103" s="185"/>
      <c r="O103" s="185"/>
      <c r="P103" s="89"/>
      <c r="Q103" s="89"/>
      <c r="R103" s="41"/>
    </row>
    <row r="104" spans="1:18" ht="14.25">
      <c r="A104" s="192"/>
      <c r="B104" s="240" t="s">
        <v>229</v>
      </c>
      <c r="C104" s="188" t="s">
        <v>80</v>
      </c>
      <c r="D104" s="188">
        <v>1</v>
      </c>
      <c r="E104" s="185"/>
      <c r="F104" s="185"/>
      <c r="G104" s="134"/>
      <c r="H104" s="185"/>
      <c r="I104" s="185"/>
      <c r="J104" s="185"/>
      <c r="K104" s="241"/>
      <c r="L104" s="241"/>
      <c r="M104" s="241"/>
      <c r="N104" s="241"/>
      <c r="O104" s="241"/>
      <c r="P104" s="89"/>
      <c r="Q104" s="89"/>
      <c r="R104" s="41"/>
    </row>
    <row r="105" spans="1:18" ht="12.75">
      <c r="A105" s="244"/>
      <c r="B105" s="245"/>
      <c r="C105" s="246"/>
      <c r="D105" s="247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89"/>
      <c r="Q105" s="89"/>
      <c r="R105" s="41"/>
    </row>
    <row r="106" spans="1:18" ht="12.75">
      <c r="A106" s="63"/>
      <c r="B106" s="220" t="s">
        <v>158</v>
      </c>
      <c r="C106" s="62" t="s">
        <v>96</v>
      </c>
      <c r="D106" s="221"/>
      <c r="E106" s="222"/>
      <c r="F106" s="222"/>
      <c r="G106" s="222"/>
      <c r="H106" s="222"/>
      <c r="I106" s="222"/>
      <c r="J106" s="248"/>
      <c r="K106" s="223">
        <f>SUM(K12:K105)</f>
        <v>0</v>
      </c>
      <c r="L106" s="223">
        <f>SUM(L12:L105)</f>
        <v>0</v>
      </c>
      <c r="M106" s="223">
        <f>SUM(M12:M105)</f>
        <v>0</v>
      </c>
      <c r="N106" s="223">
        <f>SUM(N12:N105)</f>
        <v>0</v>
      </c>
      <c r="O106" s="223">
        <f>SUM(O12:O105)</f>
        <v>0</v>
      </c>
      <c r="P106" s="41"/>
      <c r="Q106" s="41"/>
      <c r="R106" s="41"/>
    </row>
    <row r="107" spans="1:18" ht="12.75">
      <c r="A107" s="224"/>
      <c r="B107" s="225" t="s">
        <v>159</v>
      </c>
      <c r="C107" s="71" t="s">
        <v>98</v>
      </c>
      <c r="D107" s="226"/>
      <c r="E107" s="224"/>
      <c r="F107" s="227"/>
      <c r="G107" s="224"/>
      <c r="H107" s="224"/>
      <c r="I107" s="224"/>
      <c r="J107" s="249"/>
      <c r="K107" s="224"/>
      <c r="L107" s="228"/>
      <c r="M107" s="229">
        <f>ROUND(+M106*D107/100,2)</f>
        <v>0</v>
      </c>
      <c r="N107" s="229"/>
      <c r="O107" s="229">
        <f>+M107</f>
        <v>0</v>
      </c>
      <c r="P107" s="41"/>
      <c r="Q107" s="41"/>
      <c r="R107" s="41"/>
    </row>
    <row r="108" spans="1:18" ht="12.75">
      <c r="A108" s="222"/>
      <c r="B108" s="230" t="s">
        <v>99</v>
      </c>
      <c r="C108" s="62" t="s">
        <v>96</v>
      </c>
      <c r="D108" s="231"/>
      <c r="E108" s="222"/>
      <c r="F108" s="232"/>
      <c r="G108" s="222"/>
      <c r="H108" s="222"/>
      <c r="I108" s="222"/>
      <c r="J108" s="222"/>
      <c r="K108" s="233">
        <f>+K106</f>
        <v>0</v>
      </c>
      <c r="L108" s="233">
        <f>+L106</f>
        <v>0</v>
      </c>
      <c r="M108" s="233">
        <f>+M107+M106</f>
        <v>0</v>
      </c>
      <c r="N108" s="233">
        <f>+N106</f>
        <v>0</v>
      </c>
      <c r="O108" s="233">
        <f>+O107+O106</f>
        <v>0</v>
      </c>
      <c r="P108" s="41"/>
      <c r="Q108" s="41"/>
      <c r="R108" s="41"/>
    </row>
    <row r="109" spans="1:18" ht="12.75">
      <c r="A109" s="41"/>
      <c r="B109" s="41"/>
      <c r="C109" s="41"/>
      <c r="D109" s="234"/>
      <c r="E109" s="41"/>
      <c r="F109" s="89"/>
      <c r="G109" s="41"/>
      <c r="H109" s="41"/>
      <c r="I109" s="41"/>
      <c r="J109" s="41"/>
      <c r="K109" s="41"/>
      <c r="L109" s="89"/>
      <c r="M109" s="41"/>
      <c r="N109" s="41"/>
      <c r="O109" s="41"/>
      <c r="P109" s="41"/>
      <c r="Q109" s="41"/>
      <c r="R109" s="41"/>
    </row>
    <row r="110" spans="1:18" ht="12.75">
      <c r="A110" s="41"/>
      <c r="B110" s="41"/>
      <c r="C110" s="41"/>
      <c r="D110" s="234"/>
      <c r="E110" s="41"/>
      <c r="F110" s="89"/>
      <c r="G110" s="41"/>
      <c r="H110" s="41"/>
      <c r="I110" s="41"/>
      <c r="J110" s="41"/>
      <c r="K110" s="41"/>
      <c r="L110" s="89"/>
      <c r="M110" s="41"/>
      <c r="N110" s="41"/>
      <c r="O110" s="41"/>
      <c r="P110" s="41"/>
      <c r="Q110" s="41"/>
      <c r="R110" s="41"/>
    </row>
    <row r="111" spans="1:18" ht="12.75">
      <c r="A111" s="88"/>
      <c r="B111" s="1" t="s">
        <v>21</v>
      </c>
      <c r="C111" s="250"/>
      <c r="D111" s="250"/>
      <c r="E111" s="250"/>
      <c r="F111" s="250"/>
      <c r="G111" s="250"/>
      <c r="H111" s="250"/>
      <c r="I111" s="250"/>
      <c r="J111" s="250"/>
      <c r="K111" s="41"/>
      <c r="L111" s="89"/>
      <c r="M111" s="41"/>
      <c r="N111" s="41"/>
      <c r="O111" s="41"/>
      <c r="P111" s="41"/>
      <c r="Q111" s="41"/>
      <c r="R111" s="41"/>
    </row>
    <row r="112" spans="1:18" ht="12.75">
      <c r="A112" s="41"/>
      <c r="B112" s="1" t="s">
        <v>22</v>
      </c>
      <c r="C112" s="41"/>
      <c r="D112" s="234"/>
      <c r="E112" s="41"/>
      <c r="F112" s="89"/>
      <c r="G112" s="41"/>
      <c r="H112" s="41"/>
      <c r="I112" s="41"/>
      <c r="J112" s="41"/>
      <c r="K112" s="41"/>
      <c r="L112" s="89"/>
      <c r="M112" s="41"/>
      <c r="N112" s="41"/>
      <c r="O112" s="41"/>
      <c r="P112" s="41"/>
      <c r="Q112" s="41"/>
      <c r="R112" s="41"/>
    </row>
    <row r="113" spans="1:18" ht="12.75">
      <c r="A113" s="41"/>
      <c r="B113" s="41"/>
      <c r="C113" s="41"/>
      <c r="D113" s="234"/>
      <c r="E113" s="41"/>
      <c r="F113" s="89"/>
      <c r="G113" s="41"/>
      <c r="H113" s="41"/>
      <c r="I113" s="41"/>
      <c r="J113" s="41"/>
      <c r="K113" s="41"/>
      <c r="L113" s="89"/>
      <c r="M113" s="41"/>
      <c r="N113" s="41"/>
      <c r="O113" s="41"/>
      <c r="P113" s="41"/>
      <c r="Q113" s="41"/>
      <c r="R113" s="41"/>
    </row>
    <row r="114" spans="1:18" ht="12.75">
      <c r="A114" s="41"/>
      <c r="B114" s="41"/>
      <c r="C114" s="41"/>
      <c r="D114" s="234"/>
      <c r="E114" s="41"/>
      <c r="F114" s="89"/>
      <c r="G114" s="41"/>
      <c r="H114" s="41"/>
      <c r="I114" s="41"/>
      <c r="J114" s="41"/>
      <c r="K114" s="41"/>
      <c r="L114" s="89"/>
      <c r="M114" s="41"/>
      <c r="N114" s="41"/>
      <c r="O114" s="41"/>
      <c r="P114" s="41"/>
      <c r="Q114" s="41"/>
      <c r="R114" s="41"/>
    </row>
    <row r="115" spans="1:18" ht="12.75">
      <c r="A115" s="41"/>
      <c r="B115" s="41"/>
      <c r="C115" s="41"/>
      <c r="D115" s="234"/>
      <c r="E115" s="41"/>
      <c r="F115" s="89"/>
      <c r="G115" s="41"/>
      <c r="H115" s="41"/>
      <c r="I115" s="41"/>
      <c r="J115" s="41"/>
      <c r="K115" s="41"/>
      <c r="L115" s="89"/>
      <c r="M115" s="41"/>
      <c r="N115" s="41"/>
      <c r="O115" s="41"/>
      <c r="P115" s="41"/>
      <c r="Q115" s="41"/>
      <c r="R115" s="41"/>
    </row>
    <row r="116" spans="1:18" ht="12.75">
      <c r="A116" s="41"/>
      <c r="B116" s="41"/>
      <c r="C116" s="41"/>
      <c r="D116" s="234"/>
      <c r="E116" s="41"/>
      <c r="F116" s="89"/>
      <c r="G116" s="41"/>
      <c r="H116" s="41"/>
      <c r="I116" s="41"/>
      <c r="J116" s="41"/>
      <c r="K116" s="41"/>
      <c r="L116" s="89"/>
      <c r="M116" s="41"/>
      <c r="N116" s="41"/>
      <c r="O116" s="41"/>
      <c r="P116" s="41"/>
      <c r="Q116" s="41"/>
      <c r="R116" s="41"/>
    </row>
    <row r="117" spans="1:18" ht="12.75">
      <c r="A117" s="41"/>
      <c r="B117" s="41"/>
      <c r="C117" s="41"/>
      <c r="D117" s="234"/>
      <c r="E117" s="41"/>
      <c r="F117" s="89"/>
      <c r="G117" s="41"/>
      <c r="H117" s="41"/>
      <c r="I117" s="41"/>
      <c r="J117" s="41"/>
      <c r="K117" s="41"/>
      <c r="L117" s="89"/>
      <c r="M117" s="41"/>
      <c r="N117" s="41"/>
      <c r="O117" s="41"/>
      <c r="P117" s="41"/>
      <c r="Q117" s="41"/>
      <c r="R117" s="41"/>
    </row>
    <row r="118" spans="1:18" ht="12.75">
      <c r="A118" s="41"/>
      <c r="B118" s="41"/>
      <c r="C118" s="41"/>
      <c r="D118" s="234"/>
      <c r="E118" s="41"/>
      <c r="F118" s="89"/>
      <c r="G118" s="41"/>
      <c r="H118" s="41"/>
      <c r="I118" s="41"/>
      <c r="J118" s="41"/>
      <c r="K118" s="41"/>
      <c r="L118" s="89"/>
      <c r="M118" s="41"/>
      <c r="N118" s="41"/>
      <c r="O118" s="41"/>
      <c r="P118" s="41"/>
      <c r="Q118" s="41"/>
      <c r="R118" s="41"/>
    </row>
    <row r="119" spans="1:18" ht="12.75">
      <c r="A119" s="41"/>
      <c r="B119" s="41"/>
      <c r="C119" s="41"/>
      <c r="D119" s="234"/>
      <c r="E119" s="41"/>
      <c r="F119" s="89"/>
      <c r="G119" s="41"/>
      <c r="H119" s="41"/>
      <c r="I119" s="41"/>
      <c r="J119" s="41"/>
      <c r="K119" s="41"/>
      <c r="L119" s="89"/>
      <c r="M119" s="41"/>
      <c r="N119" s="41"/>
      <c r="O119" s="41"/>
      <c r="P119" s="41"/>
      <c r="Q119" s="41"/>
      <c r="R119" s="41"/>
    </row>
    <row r="120" spans="1:18" ht="12.75">
      <c r="A120" s="41"/>
      <c r="B120" s="41"/>
      <c r="C120" s="41"/>
      <c r="D120" s="234"/>
      <c r="E120" s="41"/>
      <c r="F120" s="89"/>
      <c r="G120" s="41"/>
      <c r="H120" s="41"/>
      <c r="I120" s="41"/>
      <c r="J120" s="41"/>
      <c r="K120" s="41"/>
      <c r="L120" s="89"/>
      <c r="M120" s="41"/>
      <c r="N120" s="41"/>
      <c r="O120" s="41"/>
      <c r="P120" s="41"/>
      <c r="Q120" s="41"/>
      <c r="R120" s="41"/>
    </row>
    <row r="121" spans="1:18" ht="12.75">
      <c r="A121" s="41"/>
      <c r="B121" s="41"/>
      <c r="C121" s="41"/>
      <c r="D121" s="234"/>
      <c r="E121" s="41"/>
      <c r="F121" s="89"/>
      <c r="G121" s="41"/>
      <c r="H121" s="41"/>
      <c r="I121" s="41"/>
      <c r="J121" s="41"/>
      <c r="K121" s="41"/>
      <c r="L121" s="89"/>
      <c r="M121" s="41"/>
      <c r="N121" s="41"/>
      <c r="O121" s="41"/>
      <c r="P121" s="41"/>
      <c r="Q121" s="41"/>
      <c r="R121" s="41"/>
    </row>
    <row r="122" spans="1:18" ht="12.75">
      <c r="A122" s="41"/>
      <c r="B122" s="41"/>
      <c r="C122" s="41"/>
      <c r="D122" s="234"/>
      <c r="E122" s="41"/>
      <c r="F122" s="89"/>
      <c r="G122" s="41"/>
      <c r="H122" s="41"/>
      <c r="I122" s="41"/>
      <c r="J122" s="41"/>
      <c r="K122" s="41"/>
      <c r="L122" s="89"/>
      <c r="M122" s="41"/>
      <c r="N122" s="41"/>
      <c r="O122" s="41"/>
      <c r="P122" s="41"/>
      <c r="Q122" s="41"/>
      <c r="R122" s="41"/>
    </row>
    <row r="123" spans="1:18" ht="12.75">
      <c r="A123" s="41"/>
      <c r="B123" s="41"/>
      <c r="C123" s="41"/>
      <c r="D123" s="234"/>
      <c r="E123" s="41"/>
      <c r="F123" s="89"/>
      <c r="G123" s="41"/>
      <c r="H123" s="41"/>
      <c r="I123" s="41"/>
      <c r="J123" s="41"/>
      <c r="K123" s="41"/>
      <c r="L123" s="89"/>
      <c r="M123" s="41"/>
      <c r="N123" s="41"/>
      <c r="O123" s="41"/>
      <c r="P123" s="41"/>
      <c r="Q123" s="41"/>
      <c r="R123" s="41"/>
    </row>
    <row r="124" spans="1:18" ht="12.75">
      <c r="A124" s="41"/>
      <c r="B124" s="41"/>
      <c r="C124" s="41"/>
      <c r="D124" s="234"/>
      <c r="E124" s="41"/>
      <c r="F124" s="89"/>
      <c r="G124" s="41"/>
      <c r="H124" s="41"/>
      <c r="I124" s="41"/>
      <c r="J124" s="41"/>
      <c r="K124" s="41"/>
      <c r="L124" s="89"/>
      <c r="M124" s="41"/>
      <c r="N124" s="41"/>
      <c r="O124" s="41"/>
      <c r="P124" s="41"/>
      <c r="Q124" s="41"/>
      <c r="R124" s="41"/>
    </row>
    <row r="125" spans="1:18" ht="12.75">
      <c r="A125" s="41"/>
      <c r="B125" s="41"/>
      <c r="C125" s="41"/>
      <c r="D125" s="234"/>
      <c r="E125" s="41"/>
      <c r="F125" s="89"/>
      <c r="G125" s="41"/>
      <c r="H125" s="41"/>
      <c r="I125" s="41"/>
      <c r="J125" s="41"/>
      <c r="K125" s="41"/>
      <c r="L125" s="89"/>
      <c r="M125" s="41"/>
      <c r="N125" s="41"/>
      <c r="O125" s="41"/>
      <c r="P125" s="41"/>
      <c r="Q125" s="41"/>
      <c r="R125" s="41"/>
    </row>
    <row r="126" spans="1:18" ht="12.75">
      <c r="A126" s="41"/>
      <c r="B126" s="41"/>
      <c r="C126" s="41"/>
      <c r="D126" s="234"/>
      <c r="E126" s="41"/>
      <c r="F126" s="89"/>
      <c r="G126" s="41"/>
      <c r="H126" s="41"/>
      <c r="I126" s="41"/>
      <c r="J126" s="41"/>
      <c r="K126" s="41"/>
      <c r="L126" s="89"/>
      <c r="M126" s="41"/>
      <c r="N126" s="41"/>
      <c r="O126" s="41"/>
      <c r="P126" s="41"/>
      <c r="Q126" s="41"/>
      <c r="R126" s="41"/>
    </row>
  </sheetData>
  <printOptions/>
  <pageMargins left="0.7083333333333334" right="0.7083333333333334" top="0.7479166666666667" bottom="0.7479166666666667" header="0.5118055555555556" footer="0.5118055555555556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2016-12-21T03:17:52Z</cp:lastPrinted>
  <dcterms:created xsi:type="dcterms:W3CDTF">2016-10-20T11:24:40Z</dcterms:created>
  <dcterms:modified xsi:type="dcterms:W3CDTF">2017-12-05T15:07:14Z</dcterms:modified>
  <cp:category/>
  <cp:version/>
  <cp:contentType/>
  <cp:contentStatus/>
  <cp:revision>28</cp:revision>
</cp:coreProperties>
</file>