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valda\Desktop\Iepirkumi 2018\Vānes būvdarbi\"/>
    </mc:Choice>
  </mc:AlternateContent>
  <xr:revisionPtr revIDLastSave="0" documentId="12_ncr:500000_{2D354E75-4CAB-48A8-88BD-DB77B7900FCA}" xr6:coauthVersionLast="31" xr6:coauthVersionMax="31" xr10:uidLastSave="{00000000-0000-0000-0000-000000000000}"/>
  <bookViews>
    <workbookView xWindow="0" yWindow="0" windowWidth="21600" windowHeight="9510" tabRatio="849" xr2:uid="{00000000-000D-0000-FFFF-FFFF00000000}"/>
  </bookViews>
  <sheets>
    <sheet name="Tāme" sheetId="6" r:id="rId1"/>
  </sheets>
  <definedNames>
    <definedName name="_xlnm.Print_Area" localSheetId="0">Tāme!$A$1:$O$102</definedName>
    <definedName name="_xlnm.Print_Titles" localSheetId="0">Tāme!$11:$13</definedName>
  </definedNames>
  <calcPr calcId="162913"/>
</workbook>
</file>

<file path=xl/calcChain.xml><?xml version="1.0" encoding="utf-8"?>
<calcChain xmlns="http://schemas.openxmlformats.org/spreadsheetml/2006/main">
  <c r="D54" i="6" l="1"/>
  <c r="D46" i="6"/>
  <c r="D47" i="6" s="1"/>
  <c r="D55" i="6" l="1"/>
  <c r="D49" i="6"/>
  <c r="D48" i="6"/>
  <c r="D41" i="6"/>
  <c r="D43" i="6" s="1"/>
  <c r="D44" i="6" l="1"/>
  <c r="D42" i="6"/>
  <c r="D58" i="6"/>
  <c r="D56" i="6"/>
  <c r="D57" i="6"/>
  <c r="D45" i="6"/>
  <c r="D60" i="6" l="1"/>
  <c r="D61" i="6"/>
  <c r="D59" i="6"/>
  <c r="D39" i="6"/>
  <c r="D25" i="6"/>
  <c r="A17" i="6"/>
  <c r="D16" i="6"/>
  <c r="D17" i="6"/>
  <c r="D64" i="6" l="1"/>
  <c r="D62" i="6"/>
  <c r="D63" i="6"/>
  <c r="D68" i="6"/>
  <c r="D67" i="6" l="1"/>
  <c r="D66" i="6"/>
  <c r="D27" i="6" l="1"/>
  <c r="D29" i="6" l="1"/>
  <c r="D30" i="6"/>
  <c r="D28" i="6"/>
  <c r="D26" i="6"/>
  <c r="D32" i="6" l="1"/>
  <c r="D33" i="6"/>
  <c r="D31" i="6"/>
  <c r="D36" i="6" l="1"/>
  <c r="D34" i="6"/>
  <c r="D35" i="6"/>
  <c r="C13" i="6" l="1"/>
  <c r="D13" i="6" s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A18" i="6" l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l="1"/>
  <c r="A30" i="6" s="1"/>
  <c r="A31" i="6" s="1"/>
  <c r="A32" i="6" s="1"/>
  <c r="A33" i="6" s="1"/>
  <c r="A34" i="6" s="1"/>
  <c r="A35" i="6" s="1"/>
  <c r="A36" i="6" s="1"/>
  <c r="A37" i="6" s="1"/>
  <c r="A38" i="6" l="1"/>
  <c r="A39" i="6" s="1"/>
  <c r="A40" i="6" s="1"/>
  <c r="A41" i="6" s="1"/>
  <c r="A42" i="6" l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l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l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l="1"/>
  <c r="A78" i="6" s="1"/>
  <c r="A79" i="6" l="1"/>
  <c r="A80" i="6" s="1"/>
  <c r="A81" i="6" s="1"/>
  <c r="A82" i="6" s="1"/>
  <c r="A83" i="6" s="1"/>
  <c r="A84" i="6" s="1"/>
  <c r="A85" i="6" s="1"/>
  <c r="A86" i="6" s="1"/>
  <c r="A87" i="6" s="1"/>
  <c r="A88" i="6" l="1"/>
  <c r="A89" i="6" s="1"/>
  <c r="A90" i="6" s="1"/>
  <c r="A91" i="6" s="1"/>
  <c r="A92" i="6" s="1"/>
  <c r="A93" i="6" s="1"/>
  <c r="A94" i="6" s="1"/>
</calcChain>
</file>

<file path=xl/sharedStrings.xml><?xml version="1.0" encoding="utf-8"?>
<sst xmlns="http://schemas.openxmlformats.org/spreadsheetml/2006/main" count="191" uniqueCount="113">
  <si>
    <t>(Darba veids vai konstruktīvā elementa nosaukums)</t>
  </si>
  <si>
    <t>euro</t>
  </si>
  <si>
    <t>Vienības izmaksas</t>
  </si>
  <si>
    <t>Kopā uz visu apjomu</t>
  </si>
  <si>
    <t>Nr.p.k.</t>
  </si>
  <si>
    <t xml:space="preserve">                             Darba nosaukums</t>
  </si>
  <si>
    <t>Mērvienība</t>
  </si>
  <si>
    <t>Daudzums</t>
  </si>
  <si>
    <t>Laika norma (c/h).</t>
  </si>
  <si>
    <t>Darba samaksas likme (euro/h)</t>
  </si>
  <si>
    <t>Darba alga (euro)</t>
  </si>
  <si>
    <t>Mehānismi (euro)</t>
  </si>
  <si>
    <t>Kopā (euro)</t>
  </si>
  <si>
    <t>Summa (euro)</t>
  </si>
  <si>
    <t xml:space="preserve">Virsizdevumi </t>
  </si>
  <si>
    <t xml:space="preserve">Peļņa </t>
  </si>
  <si>
    <t>Materiāli (euro)</t>
  </si>
  <si>
    <t>m2</t>
  </si>
  <si>
    <t>kompl</t>
  </si>
  <si>
    <t>Darba alga  (euro)</t>
  </si>
  <si>
    <t>Darbietilpība (c/h)</t>
  </si>
  <si>
    <t>Pasūtītājs: Kandavas novada dome</t>
  </si>
  <si>
    <t>Demontāžas darbi</t>
  </si>
  <si>
    <t>Būvgružu izvešana un utilizācija</t>
  </si>
  <si>
    <t>Sienas</t>
  </si>
  <si>
    <t>Grunts Betokontakt</t>
  </si>
  <si>
    <t>kg</t>
  </si>
  <si>
    <t>Knauf Rotband</t>
  </si>
  <si>
    <t>Palīgmateriāli</t>
  </si>
  <si>
    <t>m</t>
  </si>
  <si>
    <t>flīžu līme Sakret Fke</t>
  </si>
  <si>
    <t>šuvju masa Mira</t>
  </si>
  <si>
    <t>grunts</t>
  </si>
  <si>
    <t>l</t>
  </si>
  <si>
    <t>Knauf grunts Tiefgrund LF 15L</t>
  </si>
  <si>
    <t>Vetonit LR smalkais līdzinātājs 25 kg</t>
  </si>
  <si>
    <t>Grunts</t>
  </si>
  <si>
    <t xml:space="preserve">krāsa </t>
  </si>
  <si>
    <t>Krāsotāju lenta balta 50m:50mm</t>
  </si>
  <si>
    <t>Sienu špaktelēšana</t>
  </si>
  <si>
    <t>Sienu krāsošana</t>
  </si>
  <si>
    <t>Grīda</t>
  </si>
  <si>
    <t>t.m</t>
  </si>
  <si>
    <t>Griesti</t>
  </si>
  <si>
    <t>Durvis</t>
  </si>
  <si>
    <t>gab</t>
  </si>
  <si>
    <t>Elektroapgāde</t>
  </si>
  <si>
    <t>m3</t>
  </si>
  <si>
    <t>Tāmes izmaksas ar PVN</t>
  </si>
  <si>
    <t>Esošo durvju demontāža</t>
  </si>
  <si>
    <t>Esošās durvju ailas aizmūrēšana</t>
  </si>
  <si>
    <t>Moduļu tipa piekārto griestu izveide</t>
  </si>
  <si>
    <t>Griestu apakškonstrukcija</t>
  </si>
  <si>
    <t>Moduļu plātnes 600x600; 1200x600</t>
  </si>
  <si>
    <t>Mēbeles un aprīkojums</t>
  </si>
  <si>
    <t>Objekta adrese : Objekta nosaukums :  "Vārpiņa", Vāne, Vānes pagasts, Kandavas novads</t>
  </si>
  <si>
    <t>D-2 810x2020 koka durvis</t>
  </si>
  <si>
    <t>UD-1 970x2060 Koka durvis EI30, ar stiklojumu</t>
  </si>
  <si>
    <t>AD-1 990x2000 PVC durvis, ar stiklojumu</t>
  </si>
  <si>
    <t>D-3 860x2060 koka durvis</t>
  </si>
  <si>
    <t>D-4 930x2020 koka durvis</t>
  </si>
  <si>
    <t>D-5 880x2080 koka durvi ar stiklojumu</t>
  </si>
  <si>
    <t>D-6 1220x2090 divviru koka durvis ar stiklojumu</t>
  </si>
  <si>
    <t>D-7 650x2070 koka durvis</t>
  </si>
  <si>
    <t>D-8 980x2050 koka durvis</t>
  </si>
  <si>
    <t>D-9 950x2080 koka durvis</t>
  </si>
  <si>
    <t>D-10 960x2060 koka durvis</t>
  </si>
  <si>
    <t>D-11 890x2040 koka durvis</t>
  </si>
  <si>
    <t>D-12 880x2080 koka durvis</t>
  </si>
  <si>
    <t>D-1 970x2040 Koka durvis ar stiklojumu</t>
  </si>
  <si>
    <t>Esošo sienu apdares demontāža</t>
  </si>
  <si>
    <t>Esošā grīdas seguma demontāža</t>
  </si>
  <si>
    <t>Esošo griesti apdares demontāža</t>
  </si>
  <si>
    <t>Esošās starpsienas ar durvju rāmi demontāža</t>
  </si>
  <si>
    <t>Esošās elektroinstalācijas un apgaismes ķermeņu demontāža</t>
  </si>
  <si>
    <t xml:space="preserve">Mūra sienu gruntēšana </t>
  </si>
  <si>
    <t>Mūra sienu apmešana</t>
  </si>
  <si>
    <t>Esošās grīdas izlīdzināšana</t>
  </si>
  <si>
    <t>Sakret BAM vai analogs</t>
  </si>
  <si>
    <t>Grīdas flīzēšanas darbi</t>
  </si>
  <si>
    <t>Grīdas flīzes</t>
  </si>
  <si>
    <t>Grīdas sagatavošanas darbi linoleja ieklāšanai, virsmas špaktelešana un gruntēšana</t>
  </si>
  <si>
    <t>Linoleja ieklāšanas darbi</t>
  </si>
  <si>
    <t>Linolejs FORBO surstep original 171362 clay</t>
  </si>
  <si>
    <t>MDF grīdlīstes montāža</t>
  </si>
  <si>
    <t xml:space="preserve">Griestu gruntēšana </t>
  </si>
  <si>
    <t>Griestu apmešana</t>
  </si>
  <si>
    <t>Griestu špaktelēšana</t>
  </si>
  <si>
    <t>Griestu krāsošana</t>
  </si>
  <si>
    <t>KORIDORA REMONTS</t>
  </si>
  <si>
    <t>Iebūvējamu kājslauķu montāža</t>
  </si>
  <si>
    <t>LED gaismekļu montāža 600x600</t>
  </si>
  <si>
    <t>Gaismeklis REGLUX 1040 LED</t>
  </si>
  <si>
    <t>Elektroinstalācijas izbūve (Kabeļu frēzēšana sienās)</t>
  </si>
  <si>
    <t>Apkure</t>
  </si>
  <si>
    <t>Esošā radiatora demontāža</t>
  </si>
  <si>
    <t>Jauna radiatora uzstādīšana</t>
  </si>
  <si>
    <t>Pakaramo montāža</t>
  </si>
  <si>
    <t>Spoguļu montāža</t>
  </si>
  <si>
    <t>Ziņojumu dēlis FORBO BULLETIN BOARD</t>
  </si>
  <si>
    <t>Tiešās izmaksas kopā t.sk. darba devēja soc. nodoklis</t>
  </si>
  <si>
    <t>24.09%</t>
  </si>
  <si>
    <t>%</t>
  </si>
  <si>
    <t>Kopā bez PVN</t>
  </si>
  <si>
    <t>Lokālā tāme 1. daļa</t>
  </si>
  <si>
    <t>Tāme sastādīta 2018. gada tirgus cenās.</t>
  </si>
  <si>
    <t>Objekta nosaukums :  Koridora  vienkāršotās atjaunošanas remonts</t>
  </si>
  <si>
    <t>Tāmi sastādīja: ____________________</t>
  </si>
  <si>
    <t xml:space="preserve">                                 vārds,uzvārds, sert.nr.</t>
  </si>
  <si>
    <t>Tāmi pārbaudīja: _____________________</t>
  </si>
  <si>
    <t xml:space="preserve">              vārds, uzvārds, sert.nr.</t>
  </si>
  <si>
    <t>2018. gada ___.________</t>
  </si>
  <si>
    <t xml:space="preserve">Kopā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</si>
</sst>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5"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sz val="10"/>
      <name val="BaltOptima"/>
      <charset val="204"/>
    </font>
    <font>
      <sz val="10"/>
      <name val="Helv"/>
    </font>
    <font>
      <sz val="10"/>
      <name val="Arial"/>
      <family val="2"/>
    </font>
    <font>
      <sz val="12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i/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19" fillId="0" borderId="0"/>
    <xf numFmtId="0" fontId="22" fillId="0" borderId="0"/>
    <xf numFmtId="0" fontId="4" fillId="0" borderId="0">
      <alignment vertical="center" wrapText="1"/>
    </xf>
    <xf numFmtId="0" fontId="4" fillId="0" borderId="0"/>
    <xf numFmtId="0" fontId="4" fillId="0" borderId="0">
      <alignment vertical="center" wrapText="1"/>
    </xf>
    <xf numFmtId="0" fontId="4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21" fillId="0" borderId="0"/>
    <xf numFmtId="0" fontId="4" fillId="0" borderId="0">
      <alignment vertical="center" wrapText="1"/>
    </xf>
    <xf numFmtId="0" fontId="1" fillId="0" borderId="0"/>
    <xf numFmtId="0" fontId="23" fillId="0" borderId="0"/>
    <xf numFmtId="0" fontId="4" fillId="0" borderId="0">
      <alignment vertical="center" wrapText="1"/>
    </xf>
    <xf numFmtId="9" fontId="4" fillId="0" borderId="0" applyFont="0" applyFill="0" applyBorder="0" applyAlignment="0" applyProtection="0"/>
    <xf numFmtId="0" fontId="20" fillId="0" borderId="0"/>
    <xf numFmtId="0" fontId="4" fillId="0" borderId="0"/>
    <xf numFmtId="164" fontId="19" fillId="0" borderId="0" applyFont="0" applyFill="0" applyBorder="0" applyAlignment="0" applyProtection="0"/>
    <xf numFmtId="0" fontId="17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2" xfId="0" applyFont="1" applyBorder="1"/>
    <xf numFmtId="10" fontId="7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3" xfId="0" applyFont="1" applyBorder="1"/>
    <xf numFmtId="2" fontId="0" fillId="0" borderId="0" xfId="0" applyNumberFormat="1"/>
    <xf numFmtId="164" fontId="5" fillId="0" borderId="3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0" xfId="0" applyNumberFormat="1" applyFill="1"/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0" xfId="0" applyFill="1"/>
    <xf numFmtId="164" fontId="5" fillId="0" borderId="0" xfId="0" applyNumberFormat="1" applyFont="1" applyAlignment="1">
      <alignment horizontal="center"/>
    </xf>
    <xf numFmtId="0" fontId="18" fillId="0" borderId="0" xfId="0" applyFont="1" applyFill="1"/>
    <xf numFmtId="164" fontId="4" fillId="0" borderId="3" xfId="0" applyNumberFormat="1" applyFont="1" applyBorder="1" applyAlignment="1">
      <alignment horizontal="right"/>
    </xf>
    <xf numFmtId="0" fontId="24" fillId="0" borderId="0" xfId="0" applyFont="1"/>
    <xf numFmtId="0" fontId="6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</cellXfs>
  <cellStyles count="21">
    <cellStyle name="Comma 2" xfId="19" xr:uid="{00000000-0005-0000-0000-000000000000}"/>
    <cellStyle name="Excel Built-in Normal" xfId="4" xr:uid="{00000000-0005-0000-0000-000001000000}"/>
    <cellStyle name="Normal" xfId="0" builtinId="0"/>
    <cellStyle name="Normal 10" xfId="5" xr:uid="{00000000-0005-0000-0000-000003000000}"/>
    <cellStyle name="Normal 11" xfId="6" xr:uid="{00000000-0005-0000-0000-000004000000}"/>
    <cellStyle name="Normal 15" xfId="7" xr:uid="{00000000-0005-0000-0000-000005000000}"/>
    <cellStyle name="Normal 18" xfId="1" xr:uid="{00000000-0005-0000-0000-000006000000}"/>
    <cellStyle name="Normal 19" xfId="2" xr:uid="{00000000-0005-0000-0000-000007000000}"/>
    <cellStyle name="Normal 2" xfId="8" xr:uid="{00000000-0005-0000-0000-000008000000}"/>
    <cellStyle name="Normal 27" xfId="9" xr:uid="{00000000-0005-0000-0000-000009000000}"/>
    <cellStyle name="Normal 28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Normal 6" xfId="3" xr:uid="{00000000-0005-0000-0000-00000E000000}"/>
    <cellStyle name="Normal 8" xfId="14" xr:uid="{00000000-0005-0000-0000-00000F000000}"/>
    <cellStyle name="Normal 9" xfId="15" xr:uid="{00000000-0005-0000-0000-000010000000}"/>
    <cellStyle name="Percent 2" xfId="16" xr:uid="{00000000-0005-0000-0000-000011000000}"/>
    <cellStyle name="Style 1" xfId="17" xr:uid="{00000000-0005-0000-0000-000012000000}"/>
    <cellStyle name="TableStyleLight1" xfId="20" xr:uid="{00000000-0005-0000-0000-000013000000}"/>
    <cellStyle name="Обычный_2009-04-27_PED IESN" xfId="18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102"/>
  <sheetViews>
    <sheetView tabSelected="1" view="pageBreakPreview" zoomScaleNormal="100" zoomScaleSheetLayoutView="100" workbookViewId="0">
      <selection activeCell="F91" sqref="F91"/>
    </sheetView>
  </sheetViews>
  <sheetFormatPr defaultRowHeight="15"/>
  <cols>
    <col min="2" max="2" width="55" customWidth="1"/>
    <col min="4" max="7" width="9" bestFit="1" customWidth="1"/>
    <col min="8" max="8" width="9.28515625" bestFit="1" customWidth="1"/>
    <col min="9" max="9" width="9" bestFit="1" customWidth="1"/>
    <col min="10" max="10" width="10.85546875" customWidth="1"/>
    <col min="11" max="11" width="12.42578125" customWidth="1"/>
    <col min="12" max="12" width="10.42578125" bestFit="1" customWidth="1"/>
    <col min="13" max="13" width="10.28515625" customWidth="1"/>
    <col min="14" max="14" width="9" bestFit="1" customWidth="1"/>
    <col min="15" max="15" width="10.710937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64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>
      <c r="A4" s="3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>
      <c r="A5" s="3" t="s">
        <v>106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3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3.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 t="s">
        <v>105</v>
      </c>
      <c r="B9" s="2"/>
      <c r="C9" s="2"/>
      <c r="D9" s="2"/>
      <c r="E9" s="2"/>
      <c r="F9" s="2"/>
      <c r="G9" s="2"/>
      <c r="H9" s="2"/>
      <c r="I9" s="2"/>
      <c r="J9" s="2" t="s">
        <v>48</v>
      </c>
      <c r="K9" s="2"/>
      <c r="L9" s="49"/>
      <c r="M9" s="3" t="s">
        <v>1</v>
      </c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.600000000000001" customHeight="1">
      <c r="A11" s="9"/>
      <c r="B11" s="9"/>
      <c r="C11" s="9"/>
      <c r="D11" s="9"/>
      <c r="E11" s="66" t="s">
        <v>2</v>
      </c>
      <c r="F11" s="66"/>
      <c r="G11" s="66"/>
      <c r="H11" s="66"/>
      <c r="I11" s="66"/>
      <c r="J11" s="66"/>
      <c r="K11" s="66" t="s">
        <v>3</v>
      </c>
      <c r="L11" s="66"/>
      <c r="M11" s="66"/>
      <c r="N11" s="66"/>
      <c r="O11" s="66"/>
    </row>
    <row r="12" spans="1:15" ht="114.6" customHeight="1">
      <c r="A12" s="5" t="s">
        <v>4</v>
      </c>
      <c r="B12" s="6" t="s">
        <v>5</v>
      </c>
      <c r="C12" s="5" t="s">
        <v>6</v>
      </c>
      <c r="D12" s="5" t="s">
        <v>7</v>
      </c>
      <c r="E12" s="7" t="s">
        <v>8</v>
      </c>
      <c r="F12" s="7" t="s">
        <v>9</v>
      </c>
      <c r="G12" s="7" t="s">
        <v>10</v>
      </c>
      <c r="H12" s="7" t="s">
        <v>16</v>
      </c>
      <c r="I12" s="7" t="s">
        <v>11</v>
      </c>
      <c r="J12" s="7" t="s">
        <v>12</v>
      </c>
      <c r="K12" s="7" t="s">
        <v>20</v>
      </c>
      <c r="L12" s="7" t="s">
        <v>19</v>
      </c>
      <c r="M12" s="7" t="s">
        <v>16</v>
      </c>
      <c r="N12" s="7" t="s">
        <v>11</v>
      </c>
      <c r="O12" s="7" t="s">
        <v>13</v>
      </c>
    </row>
    <row r="13" spans="1:15">
      <c r="A13" s="4">
        <v>1</v>
      </c>
      <c r="B13" s="4">
        <v>2</v>
      </c>
      <c r="C13" s="4">
        <f>B13+1</f>
        <v>3</v>
      </c>
      <c r="D13" s="11">
        <f t="shared" ref="D13:O13" si="0">C13+1</f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</row>
    <row r="14" spans="1:15" s="48" customFormat="1">
      <c r="A14" s="46"/>
      <c r="B14" s="47" t="s">
        <v>89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s="13" customFormat="1">
      <c r="A15" s="21"/>
      <c r="B15" s="22" t="s">
        <v>22</v>
      </c>
      <c r="C15" s="23"/>
      <c r="D15" s="26"/>
      <c r="E15" s="24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s="13" customFormat="1">
      <c r="A16" s="14">
        <v>1</v>
      </c>
      <c r="B16" s="25" t="s">
        <v>71</v>
      </c>
      <c r="C16" s="42" t="s">
        <v>17</v>
      </c>
      <c r="D16" s="43">
        <f>2.7+63</f>
        <v>65.7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6" s="13" customFormat="1">
      <c r="A17" s="14">
        <f>A16+1</f>
        <v>2</v>
      </c>
      <c r="B17" s="15" t="s">
        <v>70</v>
      </c>
      <c r="C17" s="44" t="s">
        <v>17</v>
      </c>
      <c r="D17" s="38">
        <f>18.8+240</f>
        <v>258.8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6" s="13" customFormat="1">
      <c r="A18" s="14">
        <f t="shared" ref="A18:A84" si="1">A17+1</f>
        <v>3</v>
      </c>
      <c r="B18" s="15" t="s">
        <v>72</v>
      </c>
      <c r="C18" s="37" t="s">
        <v>17</v>
      </c>
      <c r="D18" s="38">
        <v>65.7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6" s="13" customFormat="1">
      <c r="A19" s="14">
        <f t="shared" si="1"/>
        <v>4</v>
      </c>
      <c r="B19" s="15" t="s">
        <v>74</v>
      </c>
      <c r="C19" s="45" t="s">
        <v>18</v>
      </c>
      <c r="D19" s="38">
        <v>1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6" s="13" customFormat="1">
      <c r="A20" s="14">
        <f t="shared" si="1"/>
        <v>5</v>
      </c>
      <c r="B20" s="15" t="s">
        <v>49</v>
      </c>
      <c r="C20" s="44" t="s">
        <v>45</v>
      </c>
      <c r="D20" s="38">
        <v>1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6" s="13" customFormat="1">
      <c r="A21" s="14">
        <f t="shared" si="1"/>
        <v>6</v>
      </c>
      <c r="B21" s="15" t="s">
        <v>73</v>
      </c>
      <c r="C21" s="44" t="s">
        <v>45</v>
      </c>
      <c r="D21" s="38">
        <v>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6" s="13" customFormat="1">
      <c r="A22" s="14">
        <f t="shared" si="1"/>
        <v>7</v>
      </c>
      <c r="B22" s="15" t="s">
        <v>23</v>
      </c>
      <c r="C22" s="44" t="s">
        <v>47</v>
      </c>
      <c r="D22" s="38">
        <v>17.850000000000001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6"/>
    </row>
    <row r="23" spans="1:16" s="13" customFormat="1">
      <c r="A23" s="14">
        <f t="shared" si="1"/>
        <v>8</v>
      </c>
      <c r="B23" s="28" t="s">
        <v>24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6" s="13" customFormat="1">
      <c r="A24" s="14">
        <f t="shared" si="1"/>
        <v>9</v>
      </c>
      <c r="B24" s="41" t="s">
        <v>50</v>
      </c>
      <c r="C24" s="37" t="s">
        <v>47</v>
      </c>
      <c r="D24" s="38">
        <v>0.7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6" s="13" customFormat="1">
      <c r="A25" s="14">
        <f t="shared" si="1"/>
        <v>10</v>
      </c>
      <c r="B25" s="32" t="s">
        <v>75</v>
      </c>
      <c r="C25" s="37" t="s">
        <v>17</v>
      </c>
      <c r="D25" s="38">
        <f>18.8+240</f>
        <v>258.8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6" s="13" customFormat="1">
      <c r="A26" s="14">
        <f t="shared" si="1"/>
        <v>11</v>
      </c>
      <c r="B26" s="59" t="s">
        <v>25</v>
      </c>
      <c r="C26" s="37" t="s">
        <v>26</v>
      </c>
      <c r="D26" s="38">
        <f>0.3*D25</f>
        <v>77.64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6" s="13" customFormat="1">
      <c r="A27" s="14">
        <f t="shared" si="1"/>
        <v>12</v>
      </c>
      <c r="B27" s="32" t="s">
        <v>76</v>
      </c>
      <c r="C27" s="37" t="s">
        <v>17</v>
      </c>
      <c r="D27" s="38">
        <f>D25</f>
        <v>258.8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6" s="13" customFormat="1">
      <c r="A28" s="14">
        <f t="shared" si="1"/>
        <v>13</v>
      </c>
      <c r="B28" s="60" t="s">
        <v>27</v>
      </c>
      <c r="C28" s="37" t="s">
        <v>26</v>
      </c>
      <c r="D28" s="38">
        <f>D27*15</f>
        <v>3882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6" s="13" customFormat="1">
      <c r="A29" s="14">
        <f t="shared" si="1"/>
        <v>14</v>
      </c>
      <c r="B29" s="59" t="s">
        <v>28</v>
      </c>
      <c r="C29" s="37" t="s">
        <v>17</v>
      </c>
      <c r="D29" s="38">
        <f>D27</f>
        <v>258.8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6" s="13" customFormat="1">
      <c r="A30" s="14">
        <f t="shared" si="1"/>
        <v>15</v>
      </c>
      <c r="B30" s="29" t="s">
        <v>39</v>
      </c>
      <c r="C30" s="37" t="s">
        <v>17</v>
      </c>
      <c r="D30" s="40">
        <f>D27</f>
        <v>258.8</v>
      </c>
      <c r="E30" s="38"/>
      <c r="F30" s="38"/>
      <c r="G30" s="40"/>
      <c r="H30" s="40"/>
      <c r="I30" s="40"/>
      <c r="J30" s="38"/>
      <c r="K30" s="38"/>
      <c r="L30" s="38"/>
      <c r="M30" s="38"/>
      <c r="N30" s="38"/>
      <c r="O30" s="38"/>
    </row>
    <row r="31" spans="1:16" s="13" customFormat="1">
      <c r="A31" s="14">
        <f t="shared" si="1"/>
        <v>16</v>
      </c>
      <c r="B31" s="60" t="s">
        <v>34</v>
      </c>
      <c r="C31" s="37" t="s">
        <v>33</v>
      </c>
      <c r="D31" s="40">
        <f>D30*0.2</f>
        <v>51.760000000000005</v>
      </c>
      <c r="E31" s="38"/>
      <c r="F31" s="38"/>
      <c r="G31" s="40"/>
      <c r="H31" s="40"/>
      <c r="I31" s="40"/>
      <c r="J31" s="38"/>
      <c r="K31" s="38"/>
      <c r="L31" s="38"/>
      <c r="M31" s="38"/>
      <c r="N31" s="38"/>
      <c r="O31" s="38"/>
    </row>
    <row r="32" spans="1:16" s="13" customFormat="1">
      <c r="A32" s="14">
        <f t="shared" si="1"/>
        <v>17</v>
      </c>
      <c r="B32" s="60" t="s">
        <v>35</v>
      </c>
      <c r="C32" s="37" t="s">
        <v>26</v>
      </c>
      <c r="D32" s="40">
        <f>D30*2.4</f>
        <v>621.12</v>
      </c>
      <c r="E32" s="38"/>
      <c r="F32" s="38"/>
      <c r="G32" s="40"/>
      <c r="H32" s="40"/>
      <c r="I32" s="40"/>
      <c r="J32" s="38"/>
      <c r="K32" s="38"/>
      <c r="L32" s="38"/>
      <c r="M32" s="38"/>
      <c r="N32" s="38"/>
      <c r="O32" s="38"/>
    </row>
    <row r="33" spans="1:15" s="13" customFormat="1">
      <c r="A33" s="14">
        <f t="shared" si="1"/>
        <v>18</v>
      </c>
      <c r="B33" s="30" t="s">
        <v>40</v>
      </c>
      <c r="C33" s="37" t="s">
        <v>17</v>
      </c>
      <c r="D33" s="38">
        <f>D30</f>
        <v>258.8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s="13" customFormat="1">
      <c r="A34" s="14">
        <f t="shared" si="1"/>
        <v>19</v>
      </c>
      <c r="B34" s="61" t="s">
        <v>36</v>
      </c>
      <c r="C34" s="37" t="s">
        <v>33</v>
      </c>
      <c r="D34" s="38">
        <f>D33*0.16</f>
        <v>41.408000000000001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s="13" customFormat="1">
      <c r="A35" s="14">
        <f t="shared" si="1"/>
        <v>20</v>
      </c>
      <c r="B35" s="61" t="s">
        <v>37</v>
      </c>
      <c r="C35" s="37" t="s">
        <v>33</v>
      </c>
      <c r="D35" s="38">
        <f>D33*0.25</f>
        <v>64.7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s="13" customFormat="1">
      <c r="A36" s="14">
        <f t="shared" si="1"/>
        <v>21</v>
      </c>
      <c r="B36" s="61" t="s">
        <v>38</v>
      </c>
      <c r="C36" s="37" t="s">
        <v>29</v>
      </c>
      <c r="D36" s="38">
        <f>D33*1</f>
        <v>258.8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s="13" customFormat="1">
      <c r="A37" s="14">
        <f t="shared" si="1"/>
        <v>22</v>
      </c>
      <c r="B37" s="31" t="s">
        <v>41</v>
      </c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s="13" customFormat="1">
      <c r="A38" s="14">
        <f t="shared" si="1"/>
        <v>23</v>
      </c>
      <c r="B38" s="17" t="s">
        <v>77</v>
      </c>
      <c r="C38" s="37" t="s">
        <v>17</v>
      </c>
      <c r="D38" s="38">
        <v>65.7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s="13" customFormat="1">
      <c r="A39" s="14">
        <f t="shared" si="1"/>
        <v>24</v>
      </c>
      <c r="B39" s="62" t="s">
        <v>78</v>
      </c>
      <c r="C39" s="37" t="s">
        <v>26</v>
      </c>
      <c r="D39" s="38">
        <f>D38*40</f>
        <v>2628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s="13" customFormat="1">
      <c r="A40" s="14">
        <f t="shared" si="1"/>
        <v>25</v>
      </c>
      <c r="B40" s="62" t="s">
        <v>28</v>
      </c>
      <c r="C40" s="37" t="s">
        <v>18</v>
      </c>
      <c r="D40" s="38">
        <v>1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s="13" customFormat="1">
      <c r="A41" s="14">
        <f t="shared" si="1"/>
        <v>26</v>
      </c>
      <c r="B41" s="17" t="s">
        <v>79</v>
      </c>
      <c r="C41" s="37" t="s">
        <v>17</v>
      </c>
      <c r="D41" s="38">
        <f>27.7</f>
        <v>27.7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s="13" customFormat="1">
      <c r="A42" s="14">
        <f t="shared" si="1"/>
        <v>27</v>
      </c>
      <c r="B42" s="59" t="s">
        <v>80</v>
      </c>
      <c r="C42" s="37" t="s">
        <v>17</v>
      </c>
      <c r="D42" s="39">
        <f>D41*1.05</f>
        <v>29.085000000000001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s="13" customFormat="1">
      <c r="A43" s="14">
        <f t="shared" si="1"/>
        <v>28</v>
      </c>
      <c r="B43" s="59" t="s">
        <v>30</v>
      </c>
      <c r="C43" s="37" t="s">
        <v>26</v>
      </c>
      <c r="D43" s="39">
        <f>D41*3.8</f>
        <v>105.25999999999999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s="13" customFormat="1">
      <c r="A44" s="14">
        <f t="shared" si="1"/>
        <v>29</v>
      </c>
      <c r="B44" s="59" t="s">
        <v>31</v>
      </c>
      <c r="C44" s="37" t="s">
        <v>26</v>
      </c>
      <c r="D44" s="39">
        <f>D41*0.8</f>
        <v>22.16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s="13" customFormat="1">
      <c r="A45" s="14">
        <f t="shared" si="1"/>
        <v>30</v>
      </c>
      <c r="B45" s="59" t="s">
        <v>32</v>
      </c>
      <c r="C45" s="37" t="s">
        <v>33</v>
      </c>
      <c r="D45" s="38">
        <f>D41*0.2</f>
        <v>5.54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s="13" customFormat="1" ht="25.5">
      <c r="A46" s="14">
        <f t="shared" si="1"/>
        <v>31</v>
      </c>
      <c r="B46" s="17" t="s">
        <v>81</v>
      </c>
      <c r="C46" s="37" t="s">
        <v>17</v>
      </c>
      <c r="D46" s="38">
        <f>38</f>
        <v>38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s="13" customFormat="1">
      <c r="A47" s="14">
        <f t="shared" si="1"/>
        <v>32</v>
      </c>
      <c r="B47" s="17" t="s">
        <v>82</v>
      </c>
      <c r="C47" s="37" t="s">
        <v>17</v>
      </c>
      <c r="D47" s="38">
        <f>D46</f>
        <v>38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s="13" customFormat="1">
      <c r="A48" s="14">
        <f t="shared" si="1"/>
        <v>33</v>
      </c>
      <c r="B48" s="59" t="s">
        <v>83</v>
      </c>
      <c r="C48" s="37" t="s">
        <v>17</v>
      </c>
      <c r="D48" s="39">
        <f>D47*1.1</f>
        <v>41.800000000000004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s="13" customFormat="1">
      <c r="A49" s="14">
        <f t="shared" si="1"/>
        <v>34</v>
      </c>
      <c r="B49" s="59" t="s">
        <v>28</v>
      </c>
      <c r="C49" s="37" t="s">
        <v>17</v>
      </c>
      <c r="D49" s="39">
        <f>D47</f>
        <v>38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s="13" customFormat="1">
      <c r="A50" s="14">
        <f t="shared" si="1"/>
        <v>35</v>
      </c>
      <c r="B50" s="15" t="s">
        <v>84</v>
      </c>
      <c r="C50" s="37" t="s">
        <v>42</v>
      </c>
      <c r="D50" s="39">
        <v>78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s="13" customFormat="1">
      <c r="A51" s="14">
        <f t="shared" si="1"/>
        <v>36</v>
      </c>
      <c r="B51" s="15" t="s">
        <v>90</v>
      </c>
      <c r="C51" s="37" t="s">
        <v>45</v>
      </c>
      <c r="D51" s="39">
        <v>2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s="13" customFormat="1">
      <c r="A52" s="14">
        <f t="shared" si="1"/>
        <v>37</v>
      </c>
      <c r="B52" s="31" t="s">
        <v>43</v>
      </c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s="13" customFormat="1">
      <c r="A53" s="14">
        <f t="shared" si="1"/>
        <v>38</v>
      </c>
      <c r="B53" s="32" t="s">
        <v>85</v>
      </c>
      <c r="C53" s="37" t="s">
        <v>17</v>
      </c>
      <c r="D53" s="38">
        <v>14.7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s="13" customFormat="1">
      <c r="A54" s="14">
        <f t="shared" si="1"/>
        <v>39</v>
      </c>
      <c r="B54" s="59" t="s">
        <v>25</v>
      </c>
      <c r="C54" s="37" t="s">
        <v>26</v>
      </c>
      <c r="D54" s="38">
        <f>0.3*D53</f>
        <v>4.4099999999999993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s="13" customFormat="1">
      <c r="A55" s="14">
        <f t="shared" si="1"/>
        <v>40</v>
      </c>
      <c r="B55" s="32" t="s">
        <v>86</v>
      </c>
      <c r="C55" s="37" t="s">
        <v>17</v>
      </c>
      <c r="D55" s="38">
        <f>D53</f>
        <v>14.7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s="13" customFormat="1">
      <c r="A56" s="14">
        <f t="shared" si="1"/>
        <v>41</v>
      </c>
      <c r="B56" s="60" t="s">
        <v>27</v>
      </c>
      <c r="C56" s="37" t="s">
        <v>26</v>
      </c>
      <c r="D56" s="38">
        <f>D55*15</f>
        <v>220.5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s="13" customFormat="1">
      <c r="A57" s="14">
        <f t="shared" si="1"/>
        <v>42</v>
      </c>
      <c r="B57" s="59" t="s">
        <v>28</v>
      </c>
      <c r="C57" s="37" t="s">
        <v>17</v>
      </c>
      <c r="D57" s="38">
        <f>D55</f>
        <v>14.7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s="13" customFormat="1">
      <c r="A58" s="14">
        <f t="shared" si="1"/>
        <v>43</v>
      </c>
      <c r="B58" s="29" t="s">
        <v>87</v>
      </c>
      <c r="C58" s="37" t="s">
        <v>17</v>
      </c>
      <c r="D58" s="40">
        <f>D55</f>
        <v>14.7</v>
      </c>
      <c r="E58" s="38"/>
      <c r="F58" s="38"/>
      <c r="G58" s="40"/>
      <c r="H58" s="40"/>
      <c r="I58" s="40"/>
      <c r="J58" s="38"/>
      <c r="K58" s="38"/>
      <c r="L58" s="38"/>
      <c r="M58" s="38"/>
      <c r="N58" s="38"/>
      <c r="O58" s="38"/>
    </row>
    <row r="59" spans="1:15" s="13" customFormat="1">
      <c r="A59" s="14">
        <f t="shared" si="1"/>
        <v>44</v>
      </c>
      <c r="B59" s="60" t="s">
        <v>34</v>
      </c>
      <c r="C59" s="37" t="s">
        <v>33</v>
      </c>
      <c r="D59" s="40">
        <f>D58*0.2</f>
        <v>2.94</v>
      </c>
      <c r="E59" s="38"/>
      <c r="F59" s="38"/>
      <c r="G59" s="40"/>
      <c r="H59" s="40"/>
      <c r="I59" s="40"/>
      <c r="J59" s="38"/>
      <c r="K59" s="38"/>
      <c r="L59" s="38"/>
      <c r="M59" s="38"/>
      <c r="N59" s="38"/>
      <c r="O59" s="38"/>
    </row>
    <row r="60" spans="1:15" s="13" customFormat="1">
      <c r="A60" s="14">
        <f t="shared" si="1"/>
        <v>45</v>
      </c>
      <c r="B60" s="60" t="s">
        <v>35</v>
      </c>
      <c r="C60" s="37" t="s">
        <v>26</v>
      </c>
      <c r="D60" s="40">
        <f>D58*2.4</f>
        <v>35.279999999999994</v>
      </c>
      <c r="E60" s="38"/>
      <c r="F60" s="38"/>
      <c r="G60" s="40"/>
      <c r="H60" s="40"/>
      <c r="I60" s="40"/>
      <c r="J60" s="38"/>
      <c r="K60" s="38"/>
      <c r="L60" s="38"/>
      <c r="M60" s="38"/>
      <c r="N60" s="38"/>
      <c r="O60" s="38"/>
    </row>
    <row r="61" spans="1:15" s="13" customFormat="1">
      <c r="A61" s="14">
        <f t="shared" si="1"/>
        <v>46</v>
      </c>
      <c r="B61" s="30" t="s">
        <v>88</v>
      </c>
      <c r="C61" s="37" t="s">
        <v>17</v>
      </c>
      <c r="D61" s="38">
        <f>D58</f>
        <v>14.7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s="13" customFormat="1">
      <c r="A62" s="14">
        <f t="shared" si="1"/>
        <v>47</v>
      </c>
      <c r="B62" s="61" t="s">
        <v>36</v>
      </c>
      <c r="C62" s="37" t="s">
        <v>33</v>
      </c>
      <c r="D62" s="38">
        <f>D61*0.16</f>
        <v>2.3519999999999999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s="13" customFormat="1">
      <c r="A63" s="14">
        <f t="shared" si="1"/>
        <v>48</v>
      </c>
      <c r="B63" s="61" t="s">
        <v>37</v>
      </c>
      <c r="C63" s="37" t="s">
        <v>33</v>
      </c>
      <c r="D63" s="38">
        <f>D61*0.25</f>
        <v>3.6749999999999998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s="13" customFormat="1">
      <c r="A64" s="14">
        <f t="shared" si="1"/>
        <v>49</v>
      </c>
      <c r="B64" s="61" t="s">
        <v>38</v>
      </c>
      <c r="C64" s="37" t="s">
        <v>29</v>
      </c>
      <c r="D64" s="38">
        <f>D61*1</f>
        <v>14.7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7" s="13" customFormat="1">
      <c r="A65" s="14">
        <f t="shared" si="1"/>
        <v>50</v>
      </c>
      <c r="B65" s="41" t="s">
        <v>51</v>
      </c>
      <c r="C65" s="37" t="s">
        <v>17</v>
      </c>
      <c r="D65" s="38">
        <v>29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7" s="13" customFormat="1">
      <c r="A66" s="14">
        <f t="shared" si="1"/>
        <v>51</v>
      </c>
      <c r="B66" s="62" t="s">
        <v>52</v>
      </c>
      <c r="C66" s="37" t="s">
        <v>17</v>
      </c>
      <c r="D66" s="38">
        <f>D65</f>
        <v>29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7" s="13" customFormat="1">
      <c r="A67" s="14">
        <f t="shared" si="1"/>
        <v>52</v>
      </c>
      <c r="B67" s="62" t="s">
        <v>53</v>
      </c>
      <c r="C67" s="37" t="s">
        <v>17</v>
      </c>
      <c r="D67" s="38">
        <f>D65</f>
        <v>29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7" s="13" customFormat="1">
      <c r="A68" s="14">
        <f t="shared" si="1"/>
        <v>53</v>
      </c>
      <c r="B68" s="60" t="s">
        <v>28</v>
      </c>
      <c r="C68" s="37" t="s">
        <v>17</v>
      </c>
      <c r="D68" s="40">
        <f>D65</f>
        <v>29</v>
      </c>
      <c r="E68" s="38"/>
      <c r="F68" s="38"/>
      <c r="G68" s="40"/>
      <c r="H68" s="40"/>
      <c r="I68" s="40"/>
      <c r="J68" s="38"/>
      <c r="K68" s="38"/>
      <c r="L68" s="38"/>
      <c r="M68" s="38"/>
      <c r="N68" s="38"/>
      <c r="O68" s="38"/>
    </row>
    <row r="69" spans="1:17" s="13" customFormat="1">
      <c r="A69" s="14">
        <f>A68+1</f>
        <v>54</v>
      </c>
      <c r="B69" s="31" t="s">
        <v>44</v>
      </c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7" s="13" customFormat="1">
      <c r="A70" s="14">
        <f t="shared" si="1"/>
        <v>55</v>
      </c>
      <c r="B70" s="17" t="s">
        <v>57</v>
      </c>
      <c r="C70" s="37" t="s">
        <v>45</v>
      </c>
      <c r="D70" s="38">
        <v>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7" s="13" customFormat="1">
      <c r="A71" s="14">
        <f t="shared" si="1"/>
        <v>56</v>
      </c>
      <c r="B71" s="41" t="s">
        <v>58</v>
      </c>
      <c r="C71" s="37" t="s">
        <v>45</v>
      </c>
      <c r="D71" s="38">
        <v>1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Q71" s="50"/>
    </row>
    <row r="72" spans="1:17" s="13" customFormat="1">
      <c r="A72" s="14">
        <f t="shared" si="1"/>
        <v>57</v>
      </c>
      <c r="B72" s="41" t="s">
        <v>69</v>
      </c>
      <c r="C72" s="37" t="s">
        <v>45</v>
      </c>
      <c r="D72" s="38">
        <v>1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7" s="13" customFormat="1">
      <c r="A73" s="14">
        <f t="shared" si="1"/>
        <v>58</v>
      </c>
      <c r="B73" s="41" t="s">
        <v>56</v>
      </c>
      <c r="C73" s="37" t="s">
        <v>45</v>
      </c>
      <c r="D73" s="38">
        <v>1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7" s="13" customFormat="1">
      <c r="A74" s="14">
        <f t="shared" si="1"/>
        <v>59</v>
      </c>
      <c r="B74" s="41" t="s">
        <v>59</v>
      </c>
      <c r="C74" s="37" t="s">
        <v>45</v>
      </c>
      <c r="D74" s="38">
        <v>1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7" s="13" customFormat="1">
      <c r="A75" s="14">
        <f t="shared" si="1"/>
        <v>60</v>
      </c>
      <c r="B75" s="41" t="s">
        <v>60</v>
      </c>
      <c r="C75" s="37" t="s">
        <v>45</v>
      </c>
      <c r="D75" s="38">
        <v>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7" s="13" customFormat="1">
      <c r="A76" s="14">
        <f t="shared" si="1"/>
        <v>61</v>
      </c>
      <c r="B76" s="41" t="s">
        <v>61</v>
      </c>
      <c r="C76" s="37" t="s">
        <v>45</v>
      </c>
      <c r="D76" s="38">
        <v>1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7" s="13" customFormat="1">
      <c r="A77" s="14">
        <f t="shared" si="1"/>
        <v>62</v>
      </c>
      <c r="B77" s="41" t="s">
        <v>62</v>
      </c>
      <c r="C77" s="37" t="s">
        <v>45</v>
      </c>
      <c r="D77" s="38">
        <v>1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7" s="13" customFormat="1">
      <c r="A78" s="14">
        <f t="shared" si="1"/>
        <v>63</v>
      </c>
      <c r="B78" s="41" t="s">
        <v>63</v>
      </c>
      <c r="C78" s="37" t="s">
        <v>45</v>
      </c>
      <c r="D78" s="38">
        <v>1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7" s="13" customFormat="1">
      <c r="A79" s="14">
        <f t="shared" si="1"/>
        <v>64</v>
      </c>
      <c r="B79" s="41" t="s">
        <v>64</v>
      </c>
      <c r="C79" s="37" t="s">
        <v>45</v>
      </c>
      <c r="D79" s="38">
        <v>1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7" s="13" customFormat="1">
      <c r="A80" s="14">
        <f t="shared" si="1"/>
        <v>65</v>
      </c>
      <c r="B80" s="41" t="s">
        <v>65</v>
      </c>
      <c r="C80" s="37" t="s">
        <v>45</v>
      </c>
      <c r="D80" s="38">
        <v>1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s="13" customFormat="1">
      <c r="A81" s="14">
        <f t="shared" si="1"/>
        <v>66</v>
      </c>
      <c r="B81" s="41" t="s">
        <v>66</v>
      </c>
      <c r="C81" s="37" t="s">
        <v>45</v>
      </c>
      <c r="D81" s="38">
        <v>1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s="13" customFormat="1">
      <c r="A82" s="14">
        <f t="shared" si="1"/>
        <v>67</v>
      </c>
      <c r="B82" s="41" t="s">
        <v>67</v>
      </c>
      <c r="C82" s="37" t="s">
        <v>45</v>
      </c>
      <c r="D82" s="38">
        <v>1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s="13" customFormat="1">
      <c r="A83" s="14">
        <f t="shared" si="1"/>
        <v>68</v>
      </c>
      <c r="B83" s="41" t="s">
        <v>68</v>
      </c>
      <c r="C83" s="37" t="s">
        <v>45</v>
      </c>
      <c r="D83" s="38">
        <v>1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s="13" customFormat="1">
      <c r="A84" s="14">
        <f t="shared" si="1"/>
        <v>69</v>
      </c>
      <c r="B84" s="16" t="s">
        <v>46</v>
      </c>
      <c r="C84" s="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s="13" customFormat="1">
      <c r="A85" s="14">
        <f t="shared" ref="A85:A94" si="2">A84+1</f>
        <v>70</v>
      </c>
      <c r="B85" s="32" t="s">
        <v>93</v>
      </c>
      <c r="C85" s="37" t="s">
        <v>18</v>
      </c>
      <c r="D85" s="38">
        <v>68.599999999999994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s="13" customFormat="1">
      <c r="A86" s="14">
        <f t="shared" si="2"/>
        <v>71</v>
      </c>
      <c r="B86" s="32" t="s">
        <v>91</v>
      </c>
      <c r="C86" s="37" t="s">
        <v>45</v>
      </c>
      <c r="D86" s="38">
        <v>12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s="13" customFormat="1">
      <c r="A87" s="14">
        <f t="shared" si="2"/>
        <v>72</v>
      </c>
      <c r="B87" s="32" t="s">
        <v>92</v>
      </c>
      <c r="C87" s="37" t="s">
        <v>45</v>
      </c>
      <c r="D87" s="38">
        <v>2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s="13" customFormat="1">
      <c r="A88" s="14">
        <f t="shared" si="2"/>
        <v>73</v>
      </c>
      <c r="B88" s="16" t="s">
        <v>94</v>
      </c>
      <c r="C88" s="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s="13" customFormat="1">
      <c r="A89" s="14">
        <f t="shared" si="2"/>
        <v>74</v>
      </c>
      <c r="B89" s="32" t="s">
        <v>95</v>
      </c>
      <c r="C89" s="37" t="s">
        <v>45</v>
      </c>
      <c r="D89" s="38">
        <v>1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s="13" customFormat="1">
      <c r="A90" s="14">
        <f t="shared" si="2"/>
        <v>75</v>
      </c>
      <c r="B90" s="32" t="s">
        <v>96</v>
      </c>
      <c r="C90" s="37" t="s">
        <v>45</v>
      </c>
      <c r="D90" s="38">
        <v>1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s="13" customFormat="1">
      <c r="A91" s="14">
        <f t="shared" si="2"/>
        <v>76</v>
      </c>
      <c r="B91" s="16" t="s">
        <v>54</v>
      </c>
      <c r="C91" s="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s="13" customFormat="1">
      <c r="A92" s="14">
        <f t="shared" si="2"/>
        <v>77</v>
      </c>
      <c r="B92" s="32" t="s">
        <v>97</v>
      </c>
      <c r="C92" s="37" t="s">
        <v>45</v>
      </c>
      <c r="D92" s="38">
        <v>20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s="13" customFormat="1">
      <c r="A93" s="14">
        <f t="shared" si="2"/>
        <v>78</v>
      </c>
      <c r="B93" s="32" t="s">
        <v>98</v>
      </c>
      <c r="C93" s="37" t="s">
        <v>45</v>
      </c>
      <c r="D93" s="38">
        <v>3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s="13" customFormat="1">
      <c r="A94" s="14">
        <f t="shared" si="2"/>
        <v>79</v>
      </c>
      <c r="B94" s="32" t="s">
        <v>99</v>
      </c>
      <c r="C94" s="37" t="s">
        <v>45</v>
      </c>
      <c r="D94" s="38">
        <v>1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s="13" customFormat="1">
      <c r="A95" s="54"/>
      <c r="B95" s="55"/>
      <c r="C95" s="56"/>
      <c r="D95" s="57"/>
      <c r="E95" s="57"/>
      <c r="F95" s="57"/>
      <c r="G95" s="57"/>
      <c r="H95" s="57"/>
      <c r="I95" s="57"/>
      <c r="J95" s="58" t="s">
        <v>112</v>
      </c>
      <c r="K95" s="57"/>
      <c r="L95" s="57"/>
      <c r="M95" s="57"/>
      <c r="N95" s="57"/>
      <c r="O95" s="57"/>
    </row>
    <row r="96" spans="1:15">
      <c r="A96" s="8"/>
      <c r="B96" s="2"/>
      <c r="C96" s="18"/>
      <c r="D96" s="18"/>
      <c r="E96" s="67" t="s">
        <v>100</v>
      </c>
      <c r="F96" s="67"/>
      <c r="G96" s="67"/>
      <c r="H96" s="67"/>
      <c r="I96" s="67"/>
      <c r="J96" s="67"/>
      <c r="K96" s="51" t="s">
        <v>101</v>
      </c>
      <c r="L96" s="20"/>
      <c r="M96" s="20"/>
      <c r="N96" s="20"/>
      <c r="O96" s="20"/>
    </row>
    <row r="97" spans="1:17">
      <c r="A97" s="8"/>
      <c r="B97" s="2"/>
      <c r="C97" s="2"/>
      <c r="D97" s="2"/>
      <c r="E97" s="2"/>
      <c r="F97" s="2"/>
      <c r="G97" s="63" t="s">
        <v>14</v>
      </c>
      <c r="H97" s="63"/>
      <c r="I97" s="63"/>
      <c r="J97" s="63"/>
      <c r="K97" s="10" t="s">
        <v>102</v>
      </c>
      <c r="L97" s="33"/>
      <c r="M97" s="33"/>
      <c r="N97" s="33"/>
      <c r="O97" s="34"/>
    </row>
    <row r="98" spans="1:17">
      <c r="A98" s="8"/>
      <c r="B98" s="2"/>
      <c r="C98" s="2"/>
      <c r="D98" s="2"/>
      <c r="E98" s="2"/>
      <c r="F98" s="2"/>
      <c r="G98" s="63" t="s">
        <v>15</v>
      </c>
      <c r="H98" s="63"/>
      <c r="I98" s="63"/>
      <c r="J98" s="63"/>
      <c r="K98" s="10" t="s">
        <v>102</v>
      </c>
      <c r="L98" s="33"/>
      <c r="M98" s="33"/>
      <c r="N98" s="33"/>
      <c r="O98" s="34"/>
    </row>
    <row r="99" spans="1:17">
      <c r="A99" s="8"/>
      <c r="B99" s="2"/>
      <c r="C99" s="2"/>
      <c r="D99" s="2"/>
      <c r="E99" s="2"/>
      <c r="F99" s="2"/>
      <c r="G99" s="63" t="s">
        <v>103</v>
      </c>
      <c r="H99" s="63"/>
      <c r="I99" s="63"/>
      <c r="J99" s="63"/>
      <c r="K99" s="10"/>
      <c r="L99" s="33"/>
      <c r="M99" s="33"/>
      <c r="N99" s="33"/>
      <c r="O99" s="35"/>
      <c r="Q99" s="19"/>
    </row>
    <row r="100" spans="1:17">
      <c r="B100" s="27" t="s">
        <v>107</v>
      </c>
      <c r="C100" s="53" t="s">
        <v>109</v>
      </c>
    </row>
    <row r="101" spans="1:17">
      <c r="B101" s="52" t="s">
        <v>108</v>
      </c>
      <c r="D101" s="52" t="s">
        <v>110</v>
      </c>
    </row>
    <row r="102" spans="1:17">
      <c r="B102" s="27" t="s">
        <v>111</v>
      </c>
    </row>
  </sheetData>
  <mergeCells count="8">
    <mergeCell ref="G97:J97"/>
    <mergeCell ref="G98:J98"/>
    <mergeCell ref="G99:J99"/>
    <mergeCell ref="A2:O2"/>
    <mergeCell ref="A3:O3"/>
    <mergeCell ref="E11:J11"/>
    <mergeCell ref="K11:O11"/>
    <mergeCell ref="E96:J96"/>
  </mergeCells>
  <pageMargins left="0.70866141732283472" right="0.70866141732283472" top="0.74803149606299213" bottom="0.3" header="0.51181102362204722" footer="0.31496062992125984"/>
  <pageSetup paperSize="9" scale="68" firstPageNumber="0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</vt:lpstr>
      <vt:lpstr>Tāme!Print_Area</vt:lpstr>
      <vt:lpstr>Tāme!Print_Titles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</dc:creator>
  <dc:description/>
  <cp:lastModifiedBy>Valda Stova</cp:lastModifiedBy>
  <cp:revision>1</cp:revision>
  <cp:lastPrinted>2016-12-14T06:39:30Z</cp:lastPrinted>
  <dcterms:created xsi:type="dcterms:W3CDTF">2016-07-19T11:07:43Z</dcterms:created>
  <dcterms:modified xsi:type="dcterms:W3CDTF">2018-04-23T15:22:35Z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